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da-admin\Documents\Events - KPDA\Workshop Matters\2019 Thursday 12th September 2019 Workshop\Presentations\"/>
    </mc:Choice>
  </mc:AlternateContent>
  <bookViews>
    <workbookView xWindow="0" yWindow="0" windowWidth="19200" windowHeight="6760"/>
  </bookViews>
  <sheets>
    <sheet name="Assumptions" sheetId="2" r:id="rId1"/>
    <sheet name="Market Research" sheetId="4" r:id="rId2"/>
    <sheet name="Model" sheetId="3" r:id="rId3"/>
  </sheets>
  <externalReferences>
    <externalReference r:id="rId4"/>
  </externalReferences>
  <definedNames>
    <definedName name="ModelStart">[1]Assumptions!$C$8</definedName>
    <definedName name="SQFTtoSM">Assumptions!$E$9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7" i="3" l="1"/>
  <c r="I37" i="4"/>
  <c r="H37" i="4"/>
  <c r="H44" i="4"/>
  <c r="H45" i="4"/>
  <c r="H46" i="4"/>
  <c r="H47" i="4"/>
  <c r="H43" i="4"/>
  <c r="G44" i="4"/>
  <c r="G45" i="4"/>
  <c r="G46" i="4"/>
  <c r="G47" i="4"/>
  <c r="G43" i="4"/>
  <c r="F44" i="4"/>
  <c r="O26" i="4"/>
  <c r="J26" i="4"/>
  <c r="K26" i="4" s="1"/>
  <c r="O36" i="4"/>
  <c r="J36" i="4"/>
  <c r="K36" i="4" s="1"/>
  <c r="O35" i="4"/>
  <c r="J35" i="4"/>
  <c r="K35" i="4" s="1"/>
  <c r="O34" i="4"/>
  <c r="J34" i="4"/>
  <c r="K34" i="4" s="1"/>
  <c r="O33" i="4"/>
  <c r="F47" i="4" s="1"/>
  <c r="J33" i="4"/>
  <c r="K33" i="4" s="1"/>
  <c r="I47" i="4" s="1"/>
  <c r="O32" i="4"/>
  <c r="J32" i="4"/>
  <c r="K32" i="4" s="1"/>
  <c r="O31" i="4"/>
  <c r="J31" i="4"/>
  <c r="K31" i="4" s="1"/>
  <c r="O30" i="4"/>
  <c r="J30" i="4"/>
  <c r="K30" i="4" s="1"/>
  <c r="O29" i="4"/>
  <c r="F46" i="4" s="1"/>
  <c r="J29" i="4"/>
  <c r="K29" i="4" s="1"/>
  <c r="I46" i="4" s="1"/>
  <c r="O28" i="4"/>
  <c r="J28" i="4"/>
  <c r="K28" i="4" s="1"/>
  <c r="O27" i="4"/>
  <c r="J27" i="4"/>
  <c r="K27" i="4" s="1"/>
  <c r="O25" i="4"/>
  <c r="F45" i="4" s="1"/>
  <c r="J25" i="4"/>
  <c r="K25" i="4" s="1"/>
  <c r="O24" i="4"/>
  <c r="J24" i="4"/>
  <c r="K24" i="4" s="1"/>
  <c r="O23" i="4"/>
  <c r="J23" i="4"/>
  <c r="K23" i="4" s="1"/>
  <c r="O22" i="4"/>
  <c r="J22" i="4"/>
  <c r="K22" i="4" s="1"/>
  <c r="I44" i="4" s="1"/>
  <c r="O21" i="4"/>
  <c r="J21" i="4"/>
  <c r="K21" i="4" s="1"/>
  <c r="I45" i="4" l="1"/>
  <c r="J20" i="4"/>
  <c r="K20" i="4" s="1"/>
  <c r="J19" i="4"/>
  <c r="K19" i="4" s="1"/>
  <c r="J18" i="4"/>
  <c r="K18" i="4" s="1"/>
  <c r="J17" i="4"/>
  <c r="C54" i="4"/>
  <c r="C55" i="4" s="1"/>
  <c r="C56" i="4" s="1"/>
  <c r="C57" i="4" s="1"/>
  <c r="C58" i="4" s="1"/>
  <c r="C59" i="4" s="1"/>
  <c r="C60" i="4" s="1"/>
  <c r="C61" i="4" s="1"/>
  <c r="C62" i="4" s="1"/>
  <c r="C18" i="4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8" i="4"/>
  <c r="C9" i="4"/>
  <c r="C10" i="4"/>
  <c r="C11" i="4"/>
  <c r="C7" i="4"/>
  <c r="G62" i="4"/>
  <c r="M62" i="4" s="1"/>
  <c r="G61" i="4"/>
  <c r="M61" i="4" s="1"/>
  <c r="G60" i="4"/>
  <c r="M60" i="4" s="1"/>
  <c r="G59" i="4"/>
  <c r="M59" i="4" s="1"/>
  <c r="G58" i="4"/>
  <c r="M58" i="4" s="1"/>
  <c r="G57" i="4"/>
  <c r="M57" i="4" s="1"/>
  <c r="G56" i="4"/>
  <c r="M56" i="4" s="1"/>
  <c r="G55" i="4"/>
  <c r="M55" i="4" s="1"/>
  <c r="G54" i="4"/>
  <c r="M54" i="4" s="1"/>
  <c r="G53" i="4"/>
  <c r="M53" i="4" s="1"/>
  <c r="S37" i="4"/>
  <c r="N37" i="4"/>
  <c r="M37" i="4"/>
  <c r="O20" i="4"/>
  <c r="O19" i="4"/>
  <c r="O18" i="4"/>
  <c r="F43" i="4" s="1"/>
  <c r="O17" i="4"/>
  <c r="G28" i="2"/>
  <c r="F29" i="2"/>
  <c r="G29" i="2" s="1"/>
  <c r="F30" i="2"/>
  <c r="G30" i="2" s="1"/>
  <c r="G34" i="2"/>
  <c r="G35" i="2"/>
  <c r="G36" i="2"/>
  <c r="F37" i="2"/>
  <c r="G37" i="2" s="1"/>
  <c r="F45" i="2"/>
  <c r="G45" i="2" s="1"/>
  <c r="G54" i="2"/>
  <c r="G55" i="2"/>
  <c r="G67" i="2"/>
  <c r="G68" i="2"/>
  <c r="G69" i="2"/>
  <c r="F70" i="2"/>
  <c r="G70" i="2" s="1"/>
  <c r="G79" i="2"/>
  <c r="G80" i="2"/>
  <c r="H55" i="3"/>
  <c r="H54" i="3"/>
  <c r="C28" i="3"/>
  <c r="C34" i="3" s="1"/>
  <c r="J37" i="4" l="1"/>
  <c r="K17" i="4"/>
  <c r="K37" i="4" s="1"/>
  <c r="O37" i="4"/>
  <c r="M64" i="4"/>
  <c r="M63" i="4"/>
  <c r="F38" i="2"/>
  <c r="K10" i="3" s="1"/>
  <c r="L37" i="3" s="1"/>
  <c r="F31" i="2"/>
  <c r="K9" i="3" s="1"/>
  <c r="G71" i="2"/>
  <c r="F71" i="2"/>
  <c r="K14" i="3" s="1"/>
  <c r="G38" i="2"/>
  <c r="G31" i="2"/>
  <c r="J58" i="3"/>
  <c r="H56" i="3"/>
  <c r="H58" i="3" s="1"/>
  <c r="K74" i="3"/>
  <c r="J59" i="3"/>
  <c r="H57" i="3"/>
  <c r="H59" i="3" s="1"/>
  <c r="C11" i="3"/>
  <c r="H50" i="3"/>
  <c r="J55" i="3"/>
  <c r="K55" i="3" s="1"/>
  <c r="J54" i="3"/>
  <c r="K54" i="3" s="1"/>
  <c r="K73" i="3"/>
  <c r="K72" i="3"/>
  <c r="G59" i="3"/>
  <c r="Q83" i="3" s="1"/>
  <c r="Q160" i="3" s="1"/>
  <c r="G58" i="3"/>
  <c r="Q82" i="3" s="1"/>
  <c r="Q145" i="3" s="1"/>
  <c r="G57" i="3"/>
  <c r="Q81" i="3" s="1"/>
  <c r="Q130" i="3" s="1"/>
  <c r="G56" i="3"/>
  <c r="Q80" i="3" s="1"/>
  <c r="Q115" i="3" s="1"/>
  <c r="G55" i="3"/>
  <c r="Q79" i="3" s="1"/>
  <c r="Q101" i="3" s="1"/>
  <c r="G54" i="3"/>
  <c r="Q78" i="3" s="1"/>
  <c r="Q87" i="3" s="1"/>
  <c r="V74" i="3"/>
  <c r="U3" i="3"/>
  <c r="V3" i="3"/>
  <c r="W3" i="3" s="1"/>
  <c r="C31" i="3"/>
  <c r="BF75" i="3"/>
  <c r="AL73" i="3"/>
  <c r="R45" i="3"/>
  <c r="R44" i="3"/>
  <c r="T9" i="3"/>
  <c r="L20" i="3"/>
  <c r="U9" i="3"/>
  <c r="V9" i="3"/>
  <c r="G121" i="3"/>
  <c r="G122" i="3" s="1"/>
  <c r="T5" i="3"/>
  <c r="T4" i="3" s="1"/>
  <c r="T11" i="3"/>
  <c r="T15" i="3"/>
  <c r="T17" i="3"/>
  <c r="T56" i="3"/>
  <c r="U11" i="3"/>
  <c r="U15" i="3"/>
  <c r="U17" i="3"/>
  <c r="V15" i="3"/>
  <c r="G102" i="3"/>
  <c r="E18" i="2"/>
  <c r="E19" i="2" s="1"/>
  <c r="R32" i="3"/>
  <c r="R33" i="3"/>
  <c r="G16" i="3"/>
  <c r="Q22" i="3" s="1"/>
  <c r="G15" i="3"/>
  <c r="Q20" i="3" s="1"/>
  <c r="G14" i="3"/>
  <c r="Q18" i="3" s="1"/>
  <c r="G13" i="3"/>
  <c r="Q16" i="3" s="1"/>
  <c r="G12" i="3"/>
  <c r="Q14" i="3" s="1"/>
  <c r="G11" i="3"/>
  <c r="Q12" i="3" s="1"/>
  <c r="G10" i="3"/>
  <c r="Q10" i="3" s="1"/>
  <c r="G9" i="3"/>
  <c r="Q8" i="3" s="1"/>
  <c r="D31" i="3"/>
  <c r="D27" i="3"/>
  <c r="H51" i="3"/>
  <c r="L28" i="3"/>
  <c r="H39" i="3"/>
  <c r="H40" i="3"/>
  <c r="K57" i="3" l="1"/>
  <c r="I43" i="4"/>
  <c r="W11" i="3"/>
  <c r="W15" i="3"/>
  <c r="W17" i="3"/>
  <c r="V11" i="3"/>
  <c r="V10" i="3" s="1"/>
  <c r="V17" i="3"/>
  <c r="K56" i="3"/>
  <c r="H19" i="2"/>
  <c r="K59" i="3"/>
  <c r="C18" i="3"/>
  <c r="D18" i="3" s="1"/>
  <c r="D19" i="2"/>
  <c r="K58" i="3"/>
  <c r="U10" i="3"/>
  <c r="W10" i="3"/>
  <c r="K24" i="3"/>
  <c r="H36" i="3" s="1"/>
  <c r="L36" i="3"/>
  <c r="H80" i="3"/>
  <c r="T13" i="3"/>
  <c r="T59" i="3"/>
  <c r="CT74" i="3"/>
  <c r="AR75" i="3"/>
  <c r="K20" i="3"/>
  <c r="V8" i="3"/>
  <c r="V39" i="3" s="1"/>
  <c r="CC73" i="3"/>
  <c r="CI75" i="3"/>
  <c r="AD75" i="3"/>
  <c r="D11" i="3"/>
  <c r="BH73" i="3"/>
  <c r="BU75" i="3"/>
  <c r="D28" i="3"/>
  <c r="CS73" i="3"/>
  <c r="BX73" i="3"/>
  <c r="BB73" i="3"/>
  <c r="AG73" i="3"/>
  <c r="CQ75" i="3"/>
  <c r="CF74" i="3"/>
  <c r="BQ75" i="3"/>
  <c r="BC75" i="3"/>
  <c r="AO75" i="3"/>
  <c r="Z75" i="3"/>
  <c r="CN73" i="3"/>
  <c r="BR73" i="3"/>
  <c r="AW73" i="3"/>
  <c r="AB73" i="3"/>
  <c r="CN75" i="3"/>
  <c r="CB74" i="3"/>
  <c r="BN74" i="3"/>
  <c r="AZ74" i="3"/>
  <c r="AK75" i="3"/>
  <c r="W75" i="3"/>
  <c r="W165" i="3" s="1"/>
  <c r="W19" i="3"/>
  <c r="V21" i="3"/>
  <c r="CH73" i="3"/>
  <c r="BM73" i="3"/>
  <c r="AR73" i="3"/>
  <c r="V73" i="3"/>
  <c r="V148" i="3" s="1"/>
  <c r="CL74" i="3"/>
  <c r="BX75" i="3"/>
  <c r="BJ75" i="3"/>
  <c r="AV74" i="3"/>
  <c r="AH74" i="3"/>
  <c r="CR73" i="3"/>
  <c r="CB73" i="3"/>
  <c r="BQ73" i="3"/>
  <c r="BF73" i="3"/>
  <c r="AV73" i="3"/>
  <c r="AK73" i="3"/>
  <c r="Z73" i="3"/>
  <c r="CS75" i="3"/>
  <c r="CK75" i="3"/>
  <c r="CD75" i="3"/>
  <c r="CA75" i="3"/>
  <c r="BT74" i="3"/>
  <c r="BP75" i="3"/>
  <c r="BI75" i="3"/>
  <c r="BB75" i="3"/>
  <c r="AX75" i="3"/>
  <c r="AU75" i="3"/>
  <c r="AR74" i="3"/>
  <c r="AN74" i="3"/>
  <c r="AJ75" i="3"/>
  <c r="AG75" i="3"/>
  <c r="Z74" i="3"/>
  <c r="V75" i="3"/>
  <c r="V127" i="3" s="1"/>
  <c r="U19" i="3"/>
  <c r="W13" i="3"/>
  <c r="V59" i="3"/>
  <c r="CP73" i="3"/>
  <c r="CK73" i="3"/>
  <c r="CF73" i="3"/>
  <c r="BZ73" i="3"/>
  <c r="BU73" i="3"/>
  <c r="BP73" i="3"/>
  <c r="BJ73" i="3"/>
  <c r="BE73" i="3"/>
  <c r="AZ73" i="3"/>
  <c r="AT73" i="3"/>
  <c r="AO73" i="3"/>
  <c r="AJ73" i="3"/>
  <c r="AD73" i="3"/>
  <c r="Y73" i="3"/>
  <c r="CU75" i="3"/>
  <c r="CR75" i="3"/>
  <c r="CP74" i="3"/>
  <c r="CM75" i="3"/>
  <c r="CJ75" i="3"/>
  <c r="CG75" i="3"/>
  <c r="CD74" i="3"/>
  <c r="BZ75" i="3"/>
  <c r="BV75" i="3"/>
  <c r="BS75" i="3"/>
  <c r="BP74" i="3"/>
  <c r="BL74" i="3"/>
  <c r="BH75" i="3"/>
  <c r="BE75" i="3"/>
  <c r="BA75" i="3"/>
  <c r="AX74" i="3"/>
  <c r="AT75" i="3"/>
  <c r="AP75" i="3"/>
  <c r="AM75" i="3"/>
  <c r="AJ74" i="3"/>
  <c r="AF74" i="3"/>
  <c r="AB75" i="3"/>
  <c r="Y75" i="3"/>
  <c r="U75" i="3"/>
  <c r="U142" i="3" s="1"/>
  <c r="V19" i="3"/>
  <c r="V18" i="3" s="1"/>
  <c r="U21" i="3"/>
  <c r="U59" i="3"/>
  <c r="CL73" i="3"/>
  <c r="CG73" i="3"/>
  <c r="BV73" i="3"/>
  <c r="BL73" i="3"/>
  <c r="BA73" i="3"/>
  <c r="AP73" i="3"/>
  <c r="AF73" i="3"/>
  <c r="U73" i="3"/>
  <c r="CP75" i="3"/>
  <c r="CN74" i="3"/>
  <c r="CH75" i="3"/>
  <c r="BX74" i="3"/>
  <c r="BM75" i="3"/>
  <c r="BF74" i="3"/>
  <c r="AC75" i="3"/>
  <c r="W21" i="3"/>
  <c r="T21" i="3"/>
  <c r="T19" i="3"/>
  <c r="T18" i="3" s="1"/>
  <c r="V13" i="3"/>
  <c r="CT73" i="3"/>
  <c r="CO73" i="3"/>
  <c r="CJ73" i="3"/>
  <c r="CD73" i="3"/>
  <c r="BY73" i="3"/>
  <c r="BT73" i="3"/>
  <c r="BN73" i="3"/>
  <c r="BI73" i="3"/>
  <c r="BD73" i="3"/>
  <c r="AX73" i="3"/>
  <c r="AS73" i="3"/>
  <c r="AN73" i="3"/>
  <c r="AH73" i="3"/>
  <c r="AC73" i="3"/>
  <c r="X73" i="3"/>
  <c r="CT75" i="3"/>
  <c r="CR74" i="3"/>
  <c r="CO75" i="3"/>
  <c r="CL75" i="3"/>
  <c r="CJ74" i="3"/>
  <c r="CF75" i="3"/>
  <c r="CC75" i="3"/>
  <c r="BY75" i="3"/>
  <c r="BV74" i="3"/>
  <c r="BR75" i="3"/>
  <c r="BN75" i="3"/>
  <c r="BK75" i="3"/>
  <c r="BH74" i="3"/>
  <c r="BD74" i="3"/>
  <c r="AZ75" i="3"/>
  <c r="AW75" i="3"/>
  <c r="AS75" i="3"/>
  <c r="AP74" i="3"/>
  <c r="AL75" i="3"/>
  <c r="AH75" i="3"/>
  <c r="AE75" i="3"/>
  <c r="AB74" i="3"/>
  <c r="X74" i="3"/>
  <c r="U5" i="3"/>
  <c r="T6" i="3"/>
  <c r="W5" i="3"/>
  <c r="V5" i="3"/>
  <c r="G103" i="3"/>
  <c r="U18" i="3"/>
  <c r="G123" i="3"/>
  <c r="J102" i="3"/>
  <c r="W18" i="3"/>
  <c r="T10" i="3"/>
  <c r="T8" i="3"/>
  <c r="U8" i="3"/>
  <c r="W112" i="3"/>
  <c r="W59" i="3"/>
  <c r="V163" i="3"/>
  <c r="V156" i="3"/>
  <c r="V170" i="3"/>
  <c r="V135" i="3"/>
  <c r="V79" i="3"/>
  <c r="V103" i="3" s="1"/>
  <c r="V90" i="3"/>
  <c r="V171" i="3"/>
  <c r="V141" i="3"/>
  <c r="V119" i="3"/>
  <c r="V111" i="3"/>
  <c r="V150" i="3"/>
  <c r="V133" i="3"/>
  <c r="V96" i="3"/>
  <c r="V97" i="3"/>
  <c r="V104" i="3"/>
  <c r="V126" i="3"/>
  <c r="V78" i="3"/>
  <c r="V89" i="3" s="1"/>
  <c r="CH74" i="3"/>
  <c r="CE75" i="3"/>
  <c r="CB75" i="3"/>
  <c r="BZ74" i="3"/>
  <c r="BW75" i="3"/>
  <c r="BT75" i="3"/>
  <c r="BR74" i="3"/>
  <c r="BO75" i="3"/>
  <c r="BL75" i="3"/>
  <c r="BJ74" i="3"/>
  <c r="BG75" i="3"/>
  <c r="BD75" i="3"/>
  <c r="BB74" i="3"/>
  <c r="AY75" i="3"/>
  <c r="AV75" i="3"/>
  <c r="AT74" i="3"/>
  <c r="AQ75" i="3"/>
  <c r="AN75" i="3"/>
  <c r="AL74" i="3"/>
  <c r="AI75" i="3"/>
  <c r="AF75" i="3"/>
  <c r="AD74" i="3"/>
  <c r="AA75" i="3"/>
  <c r="X75" i="3"/>
  <c r="W9" i="3"/>
  <c r="W8" i="3" s="1"/>
  <c r="T79" i="3"/>
  <c r="T78" i="3"/>
  <c r="C32" i="3"/>
  <c r="X3" i="3"/>
  <c r="C35" i="3"/>
  <c r="W82" i="3" s="1"/>
  <c r="T73" i="3"/>
  <c r="T74" i="3"/>
  <c r="T75" i="3"/>
  <c r="D34" i="3"/>
  <c r="U74" i="3"/>
  <c r="U163" i="3" s="1"/>
  <c r="W74" i="3"/>
  <c r="Y74" i="3"/>
  <c r="AA74" i="3"/>
  <c r="AC74" i="3"/>
  <c r="AE74" i="3"/>
  <c r="AG74" i="3"/>
  <c r="AI74" i="3"/>
  <c r="AK74" i="3"/>
  <c r="AM74" i="3"/>
  <c r="AO74" i="3"/>
  <c r="AQ74" i="3"/>
  <c r="AS74" i="3"/>
  <c r="AU74" i="3"/>
  <c r="AW74" i="3"/>
  <c r="AY74" i="3"/>
  <c r="BA74" i="3"/>
  <c r="BC74" i="3"/>
  <c r="BE74" i="3"/>
  <c r="BG74" i="3"/>
  <c r="BI74" i="3"/>
  <c r="BK74" i="3"/>
  <c r="BM74" i="3"/>
  <c r="BO74" i="3"/>
  <c r="BQ74" i="3"/>
  <c r="BS74" i="3"/>
  <c r="BU74" i="3"/>
  <c r="BW74" i="3"/>
  <c r="BY74" i="3"/>
  <c r="CA74" i="3"/>
  <c r="CC74" i="3"/>
  <c r="CE74" i="3"/>
  <c r="CG74" i="3"/>
  <c r="CI74" i="3"/>
  <c r="CK74" i="3"/>
  <c r="CM74" i="3"/>
  <c r="CO74" i="3"/>
  <c r="CQ74" i="3"/>
  <c r="CS74" i="3"/>
  <c r="CU74" i="3"/>
  <c r="W73" i="3"/>
  <c r="W125" i="3" s="1"/>
  <c r="AA73" i="3"/>
  <c r="AE73" i="3"/>
  <c r="AI73" i="3"/>
  <c r="AM73" i="3"/>
  <c r="AQ73" i="3"/>
  <c r="AU73" i="3"/>
  <c r="AY73" i="3"/>
  <c r="BC73" i="3"/>
  <c r="BG73" i="3"/>
  <c r="BK73" i="3"/>
  <c r="BO73" i="3"/>
  <c r="BS73" i="3"/>
  <c r="BW73" i="3"/>
  <c r="CA73" i="3"/>
  <c r="CE73" i="3"/>
  <c r="CI73" i="3"/>
  <c r="CM73" i="3"/>
  <c r="CQ73" i="3"/>
  <c r="CU73" i="3"/>
  <c r="U13" i="3"/>
  <c r="U155" i="3"/>
  <c r="U125" i="3"/>
  <c r="U78" i="3"/>
  <c r="U89" i="3" s="1"/>
  <c r="U110" i="3"/>
  <c r="U79" i="3"/>
  <c r="W150" i="3" l="1"/>
  <c r="D32" i="3"/>
  <c r="C33" i="3"/>
  <c r="W106" i="3"/>
  <c r="V40" i="3"/>
  <c r="W127" i="3"/>
  <c r="W120" i="3"/>
  <c r="W172" i="3"/>
  <c r="U126" i="3"/>
  <c r="W164" i="3"/>
  <c r="W98" i="3"/>
  <c r="W157" i="3"/>
  <c r="W92" i="3"/>
  <c r="W135" i="3"/>
  <c r="W142" i="3"/>
  <c r="U141" i="3"/>
  <c r="U104" i="3"/>
  <c r="U171" i="3"/>
  <c r="U156" i="3"/>
  <c r="U148" i="3"/>
  <c r="U111" i="3"/>
  <c r="U170" i="3"/>
  <c r="U96" i="3"/>
  <c r="U150" i="3"/>
  <c r="U164" i="3"/>
  <c r="V125" i="3"/>
  <c r="V128" i="3" s="1"/>
  <c r="V112" i="3"/>
  <c r="V165" i="3"/>
  <c r="V110" i="3"/>
  <c r="V140" i="3"/>
  <c r="V155" i="3"/>
  <c r="V105" i="3"/>
  <c r="V118" i="3"/>
  <c r="V164" i="3"/>
  <c r="W104" i="3"/>
  <c r="U134" i="3"/>
  <c r="U165" i="3"/>
  <c r="W90" i="3"/>
  <c r="W134" i="3"/>
  <c r="W133" i="3"/>
  <c r="U98" i="3"/>
  <c r="U149" i="3"/>
  <c r="U127" i="3"/>
  <c r="U119" i="3"/>
  <c r="U140" i="3"/>
  <c r="U135" i="3"/>
  <c r="U90" i="3"/>
  <c r="U97" i="3"/>
  <c r="U92" i="3"/>
  <c r="U112" i="3"/>
  <c r="U133" i="3"/>
  <c r="U172" i="3"/>
  <c r="U157" i="3"/>
  <c r="W147" i="3"/>
  <c r="V142" i="3"/>
  <c r="V134" i="3"/>
  <c r="V91" i="3"/>
  <c r="V98" i="3"/>
  <c r="V99" i="3" s="1"/>
  <c r="V172" i="3"/>
  <c r="V173" i="3" s="1"/>
  <c r="V157" i="3"/>
  <c r="W111" i="3"/>
  <c r="W91" i="3"/>
  <c r="W140" i="3"/>
  <c r="U118" i="3"/>
  <c r="U103" i="3"/>
  <c r="U91" i="3"/>
  <c r="U106" i="3"/>
  <c r="U105" i="3"/>
  <c r="U120" i="3"/>
  <c r="U82" i="3"/>
  <c r="U147" i="3" s="1"/>
  <c r="V120" i="3"/>
  <c r="V92" i="3"/>
  <c r="V149" i="3"/>
  <c r="V106" i="3"/>
  <c r="W105" i="3"/>
  <c r="W141" i="3"/>
  <c r="W96" i="3"/>
  <c r="V82" i="3"/>
  <c r="V147" i="3" s="1"/>
  <c r="G124" i="3"/>
  <c r="G104" i="3"/>
  <c r="J103" i="3"/>
  <c r="W6" i="3"/>
  <c r="W4" i="3"/>
  <c r="T82" i="3"/>
  <c r="T147" i="3" s="1"/>
  <c r="C36" i="3"/>
  <c r="X66" i="3" s="1"/>
  <c r="T83" i="3"/>
  <c r="T162" i="3" s="1"/>
  <c r="D35" i="3"/>
  <c r="T157" i="3"/>
  <c r="T165" i="3"/>
  <c r="T172" i="3"/>
  <c r="T150" i="3"/>
  <c r="T142" i="3"/>
  <c r="T120" i="3"/>
  <c r="T127" i="3"/>
  <c r="T98" i="3"/>
  <c r="T135" i="3"/>
  <c r="T106" i="3"/>
  <c r="T92" i="3"/>
  <c r="T112" i="3"/>
  <c r="X155" i="3"/>
  <c r="X156" i="3"/>
  <c r="X82" i="3"/>
  <c r="X163" i="3"/>
  <c r="X165" i="3"/>
  <c r="X172" i="3"/>
  <c r="X83" i="3"/>
  <c r="X162" i="3" s="1"/>
  <c r="X157" i="3"/>
  <c r="X170" i="3"/>
  <c r="X149" i="3"/>
  <c r="X141" i="3"/>
  <c r="X119" i="3"/>
  <c r="X111" i="3"/>
  <c r="X171" i="3"/>
  <c r="X81" i="3"/>
  <c r="X132" i="3" s="1"/>
  <c r="X125" i="3"/>
  <c r="X110" i="3"/>
  <c r="X97" i="3"/>
  <c r="X147" i="3"/>
  <c r="X140" i="3"/>
  <c r="X133" i="3"/>
  <c r="X126" i="3"/>
  <c r="X118" i="3"/>
  <c r="X112" i="3"/>
  <c r="X98" i="3"/>
  <c r="X92" i="3"/>
  <c r="X142" i="3"/>
  <c r="X127" i="3"/>
  <c r="X80" i="3"/>
  <c r="X117" i="3" s="1"/>
  <c r="X134" i="3"/>
  <c r="X106" i="3"/>
  <c r="X164" i="3"/>
  <c r="X135" i="3"/>
  <c r="X96" i="3"/>
  <c r="X148" i="3"/>
  <c r="X120" i="3"/>
  <c r="X150" i="3"/>
  <c r="Y3" i="3"/>
  <c r="X59" i="3"/>
  <c r="X13" i="3"/>
  <c r="X11" i="3"/>
  <c r="X17" i="3"/>
  <c r="X21" i="3"/>
  <c r="X9" i="3"/>
  <c r="X8" i="3" s="1"/>
  <c r="X15" i="3"/>
  <c r="X19" i="3"/>
  <c r="W40" i="3"/>
  <c r="W39" i="3"/>
  <c r="V83" i="3"/>
  <c r="V162" i="3" s="1"/>
  <c r="W83" i="3"/>
  <c r="W162" i="3" s="1"/>
  <c r="X5" i="3"/>
  <c r="X105" i="3" s="1"/>
  <c r="T156" i="3"/>
  <c r="T164" i="3"/>
  <c r="T171" i="3"/>
  <c r="T119" i="3"/>
  <c r="T111" i="3"/>
  <c r="T105" i="3"/>
  <c r="T97" i="3"/>
  <c r="T91" i="3"/>
  <c r="T126" i="3"/>
  <c r="T149" i="3"/>
  <c r="T141" i="3"/>
  <c r="T134" i="3"/>
  <c r="W110" i="3"/>
  <c r="W97" i="3"/>
  <c r="W171" i="3"/>
  <c r="W163" i="3"/>
  <c r="W155" i="3"/>
  <c r="U40" i="3"/>
  <c r="U39" i="3"/>
  <c r="V6" i="3"/>
  <c r="V4" i="3"/>
  <c r="U6" i="3"/>
  <c r="U4" i="3"/>
  <c r="U83" i="3"/>
  <c r="U162" i="3" s="1"/>
  <c r="T155" i="3"/>
  <c r="T163" i="3"/>
  <c r="T170" i="3"/>
  <c r="T118" i="3"/>
  <c r="T110" i="3"/>
  <c r="T104" i="3"/>
  <c r="T96" i="3"/>
  <c r="T90" i="3"/>
  <c r="T133" i="3"/>
  <c r="T125" i="3"/>
  <c r="T148" i="3"/>
  <c r="T89" i="3"/>
  <c r="T140" i="3"/>
  <c r="T103" i="3"/>
  <c r="W149" i="3"/>
  <c r="W148" i="3"/>
  <c r="W119" i="3"/>
  <c r="W118" i="3"/>
  <c r="W170" i="3"/>
  <c r="W126" i="3"/>
  <c r="W156" i="3"/>
  <c r="T40" i="3"/>
  <c r="T39" i="3"/>
  <c r="U166" i="3" l="1"/>
  <c r="D33" i="3"/>
  <c r="T81" i="3"/>
  <c r="T132" i="3" s="1"/>
  <c r="T136" i="3" s="1"/>
  <c r="V81" i="3"/>
  <c r="V132" i="3" s="1"/>
  <c r="V136" i="3" s="1"/>
  <c r="U80" i="3"/>
  <c r="U117" i="3" s="1"/>
  <c r="U121" i="3" s="1"/>
  <c r="U81" i="3"/>
  <c r="U132" i="3" s="1"/>
  <c r="U136" i="3" s="1"/>
  <c r="W81" i="3"/>
  <c r="W132" i="3" s="1"/>
  <c r="W136" i="3" s="1"/>
  <c r="T80" i="3"/>
  <c r="T117" i="3" s="1"/>
  <c r="T121" i="3" s="1"/>
  <c r="W80" i="3"/>
  <c r="W117" i="3" s="1"/>
  <c r="W121" i="3" s="1"/>
  <c r="V80" i="3"/>
  <c r="V117" i="3" s="1"/>
  <c r="V121" i="3" s="1"/>
  <c r="U143" i="3"/>
  <c r="U113" i="3"/>
  <c r="U158" i="3"/>
  <c r="V113" i="3"/>
  <c r="V93" i="3"/>
  <c r="W128" i="3"/>
  <c r="W99" i="3"/>
  <c r="V143" i="3"/>
  <c r="W173" i="3"/>
  <c r="U93" i="3"/>
  <c r="U173" i="3"/>
  <c r="T113" i="3"/>
  <c r="W143" i="3"/>
  <c r="U128" i="3"/>
  <c r="V158" i="3"/>
  <c r="U107" i="3"/>
  <c r="T107" i="3"/>
  <c r="V166" i="3"/>
  <c r="V151" i="3"/>
  <c r="U99" i="3"/>
  <c r="T143" i="3"/>
  <c r="V107" i="3"/>
  <c r="X136" i="3"/>
  <c r="T166" i="3"/>
  <c r="X121" i="3"/>
  <c r="W151" i="3"/>
  <c r="T128" i="3"/>
  <c r="T99" i="3"/>
  <c r="W113" i="3"/>
  <c r="T173" i="3"/>
  <c r="X99" i="3"/>
  <c r="U151" i="3"/>
  <c r="W166" i="3"/>
  <c r="Y156" i="3"/>
  <c r="Y164" i="3"/>
  <c r="Y157" i="3"/>
  <c r="Y83" i="3"/>
  <c r="Y162" i="3" s="1"/>
  <c r="Y165" i="3"/>
  <c r="Y172" i="3"/>
  <c r="Y82" i="3"/>
  <c r="Y147" i="3" s="1"/>
  <c r="Y163" i="3"/>
  <c r="Y134" i="3"/>
  <c r="Y126" i="3"/>
  <c r="Y97" i="3"/>
  <c r="Y155" i="3"/>
  <c r="Y170" i="3"/>
  <c r="Y148" i="3"/>
  <c r="Y141" i="3"/>
  <c r="Y133" i="3"/>
  <c r="Y127" i="3"/>
  <c r="Y119" i="3"/>
  <c r="Y112" i="3"/>
  <c r="Y106" i="3"/>
  <c r="Y92" i="3"/>
  <c r="Y171" i="3"/>
  <c r="Y149" i="3"/>
  <c r="Y142" i="3"/>
  <c r="Y135" i="3"/>
  <c r="Y120" i="3"/>
  <c r="Y150" i="3"/>
  <c r="Y110" i="3"/>
  <c r="Y96" i="3"/>
  <c r="Y140" i="3"/>
  <c r="Y125" i="3"/>
  <c r="Y111" i="3"/>
  <c r="Y98" i="3"/>
  <c r="Y81" i="3"/>
  <c r="Y132" i="3" s="1"/>
  <c r="Y80" i="3"/>
  <c r="Y118" i="3"/>
  <c r="Y13" i="3"/>
  <c r="Y9" i="3"/>
  <c r="Y8" i="3" s="1"/>
  <c r="Y59" i="3"/>
  <c r="Z3" i="3"/>
  <c r="Y15" i="3"/>
  <c r="Y19" i="3"/>
  <c r="Y18" i="3" s="1"/>
  <c r="Y11" i="3"/>
  <c r="Y10" i="3" s="1"/>
  <c r="Y17" i="3"/>
  <c r="Y21" i="3"/>
  <c r="Y66" i="3"/>
  <c r="Y5" i="3"/>
  <c r="X90" i="3"/>
  <c r="X91" i="3"/>
  <c r="X158" i="3"/>
  <c r="J104" i="3"/>
  <c r="G105" i="3"/>
  <c r="G125" i="3"/>
  <c r="T158" i="3"/>
  <c r="W158" i="3"/>
  <c r="X40" i="3"/>
  <c r="X39" i="3"/>
  <c r="X10" i="3"/>
  <c r="X128" i="3"/>
  <c r="T49" i="3"/>
  <c r="W66" i="3"/>
  <c r="V66" i="3"/>
  <c r="U66" i="3"/>
  <c r="T66" i="3"/>
  <c r="D36" i="3"/>
  <c r="X6" i="3"/>
  <c r="X4" i="3"/>
  <c r="X18" i="3"/>
  <c r="X143" i="3"/>
  <c r="X104" i="3"/>
  <c r="T93" i="3"/>
  <c r="T151" i="3"/>
  <c r="X151" i="3"/>
  <c r="X113" i="3"/>
  <c r="X173" i="3"/>
  <c r="X166" i="3"/>
  <c r="T84" i="3" l="1"/>
  <c r="V84" i="3"/>
  <c r="U84" i="3"/>
  <c r="Y136" i="3"/>
  <c r="Y143" i="3"/>
  <c r="V176" i="3"/>
  <c r="V50" i="3" s="1"/>
  <c r="U176" i="3"/>
  <c r="U50" i="3" s="1"/>
  <c r="Y158" i="3"/>
  <c r="T176" i="3"/>
  <c r="T50" i="3" s="1"/>
  <c r="Y128" i="3"/>
  <c r="Y6" i="3"/>
  <c r="Y4" i="3"/>
  <c r="Z157" i="3"/>
  <c r="Z163" i="3"/>
  <c r="Z155" i="3"/>
  <c r="Z83" i="3"/>
  <c r="Z162" i="3" s="1"/>
  <c r="Z156" i="3"/>
  <c r="Z164" i="3"/>
  <c r="Z172" i="3"/>
  <c r="Z165" i="3"/>
  <c r="Z170" i="3"/>
  <c r="Z149" i="3"/>
  <c r="Z141" i="3"/>
  <c r="Z81" i="3"/>
  <c r="Z132" i="3" s="1"/>
  <c r="Z135" i="3"/>
  <c r="Z127" i="3"/>
  <c r="Z97" i="3"/>
  <c r="Z82" i="3"/>
  <c r="Z147" i="3" s="1"/>
  <c r="Z171" i="3"/>
  <c r="Z150" i="3"/>
  <c r="Z134" i="3"/>
  <c r="Z119" i="3"/>
  <c r="Z112" i="3"/>
  <c r="Z106" i="3"/>
  <c r="Z92" i="3"/>
  <c r="Z120" i="3"/>
  <c r="Z111" i="3"/>
  <c r="Z98" i="3"/>
  <c r="Z148" i="3"/>
  <c r="Z133" i="3"/>
  <c r="Z80" i="3"/>
  <c r="Z117" i="3" s="1"/>
  <c r="Z140" i="3"/>
  <c r="Z96" i="3"/>
  <c r="Z142" i="3"/>
  <c r="Z118" i="3"/>
  <c r="Z125" i="3"/>
  <c r="Z110" i="3"/>
  <c r="Z126" i="3"/>
  <c r="Z13" i="3"/>
  <c r="AA3" i="3"/>
  <c r="Z9" i="3"/>
  <c r="Z11" i="3"/>
  <c r="Z17" i="3"/>
  <c r="Z21" i="3"/>
  <c r="Z59" i="3"/>
  <c r="Z66" i="3"/>
  <c r="Z19" i="3"/>
  <c r="Z15" i="3"/>
  <c r="Z5" i="3"/>
  <c r="Z105" i="3" s="1"/>
  <c r="Y91" i="3"/>
  <c r="Y104" i="3"/>
  <c r="Y99" i="3"/>
  <c r="J105" i="3"/>
  <c r="G106" i="3"/>
  <c r="Y113" i="3"/>
  <c r="G126" i="3"/>
  <c r="Y39" i="3"/>
  <c r="Y40" i="3"/>
  <c r="Y90" i="3"/>
  <c r="Y173" i="3"/>
  <c r="Y105" i="3"/>
  <c r="Y151" i="3"/>
  <c r="Y166" i="3"/>
  <c r="Y117" i="3"/>
  <c r="Y121" i="3" s="1"/>
  <c r="Z90" i="3" l="1"/>
  <c r="Z113" i="3"/>
  <c r="Z173" i="3"/>
  <c r="Z121" i="3"/>
  <c r="Z8" i="3"/>
  <c r="Z18" i="3"/>
  <c r="Z166" i="3"/>
  <c r="Z128" i="3"/>
  <c r="Z99" i="3"/>
  <c r="Z151" i="3"/>
  <c r="AA82" i="3"/>
  <c r="AA147" i="3" s="1"/>
  <c r="AA164" i="3"/>
  <c r="AA155" i="3"/>
  <c r="AA83" i="3"/>
  <c r="AA162" i="3" s="1"/>
  <c r="AA165" i="3"/>
  <c r="AA163" i="3"/>
  <c r="AA156" i="3"/>
  <c r="AA172" i="3"/>
  <c r="AA157" i="3"/>
  <c r="AA149" i="3"/>
  <c r="AA141" i="3"/>
  <c r="AA119" i="3"/>
  <c r="AA111" i="3"/>
  <c r="AA170" i="3"/>
  <c r="AA150" i="3"/>
  <c r="AA135" i="3"/>
  <c r="AA80" i="3"/>
  <c r="AA96" i="3"/>
  <c r="AA81" i="3"/>
  <c r="AA125" i="3"/>
  <c r="AA110" i="3"/>
  <c r="AA97" i="3"/>
  <c r="AA148" i="3"/>
  <c r="AA134" i="3"/>
  <c r="AA120" i="3"/>
  <c r="AA106" i="3"/>
  <c r="AA140" i="3"/>
  <c r="AA126" i="3"/>
  <c r="AA112" i="3"/>
  <c r="AA98" i="3"/>
  <c r="AA171" i="3"/>
  <c r="AA133" i="3"/>
  <c r="AA127" i="3"/>
  <c r="AA118" i="3"/>
  <c r="AA92" i="3"/>
  <c r="AA142" i="3"/>
  <c r="AA59" i="3"/>
  <c r="AA13" i="3"/>
  <c r="AA9" i="3"/>
  <c r="AA8" i="3" s="1"/>
  <c r="AB3" i="3"/>
  <c r="AA15" i="3"/>
  <c r="AA19" i="3"/>
  <c r="AA18" i="3" s="1"/>
  <c r="AA66" i="3"/>
  <c r="AA11" i="3"/>
  <c r="AA10" i="3" s="1"/>
  <c r="AA17" i="3"/>
  <c r="AA21" i="3"/>
  <c r="AA5" i="3"/>
  <c r="AA104" i="3" s="1"/>
  <c r="G127" i="3"/>
  <c r="G107" i="3"/>
  <c r="J106" i="3"/>
  <c r="Z6" i="3"/>
  <c r="Z4" i="3"/>
  <c r="Z10" i="3"/>
  <c r="Z104" i="3"/>
  <c r="Z91" i="3"/>
  <c r="Z143" i="3"/>
  <c r="Z136" i="3"/>
  <c r="Z158" i="3"/>
  <c r="AA151" i="3" l="1"/>
  <c r="AA166" i="3"/>
  <c r="G128" i="3"/>
  <c r="AA6" i="3"/>
  <c r="AA4" i="3"/>
  <c r="AB155" i="3"/>
  <c r="AB82" i="3"/>
  <c r="AB156" i="3"/>
  <c r="AB163" i="3"/>
  <c r="AB157" i="3"/>
  <c r="AB165" i="3"/>
  <c r="AB164" i="3"/>
  <c r="AB172" i="3"/>
  <c r="AB170" i="3"/>
  <c r="AB147" i="3"/>
  <c r="AB134" i="3"/>
  <c r="AB126" i="3"/>
  <c r="AB97" i="3"/>
  <c r="AB171" i="3"/>
  <c r="AB83" i="3"/>
  <c r="AB162" i="3" s="1"/>
  <c r="AB140" i="3"/>
  <c r="AB125" i="3"/>
  <c r="AB118" i="3"/>
  <c r="AB111" i="3"/>
  <c r="AB98" i="3"/>
  <c r="AB148" i="3"/>
  <c r="AB141" i="3"/>
  <c r="AB133" i="3"/>
  <c r="AB127" i="3"/>
  <c r="AB119" i="3"/>
  <c r="AB112" i="3"/>
  <c r="AB106" i="3"/>
  <c r="AB92" i="3"/>
  <c r="AB81" i="3"/>
  <c r="AB132" i="3" s="1"/>
  <c r="AB80" i="3"/>
  <c r="AB117" i="3" s="1"/>
  <c r="AB149" i="3"/>
  <c r="AB135" i="3"/>
  <c r="AB120" i="3"/>
  <c r="AB142" i="3"/>
  <c r="AB96" i="3"/>
  <c r="AB150" i="3"/>
  <c r="AB110" i="3"/>
  <c r="AC3" i="3"/>
  <c r="AB13" i="3"/>
  <c r="AB59" i="3"/>
  <c r="AB11" i="3"/>
  <c r="AB17" i="3"/>
  <c r="AB21" i="3"/>
  <c r="AB9" i="3"/>
  <c r="AB8" i="3" s="1"/>
  <c r="AB15" i="3"/>
  <c r="AB19" i="3"/>
  <c r="AB18" i="3" s="1"/>
  <c r="AB66" i="3"/>
  <c r="AB5" i="3"/>
  <c r="AB104" i="3" s="1"/>
  <c r="AA143" i="3"/>
  <c r="AA113" i="3"/>
  <c r="AA91" i="3"/>
  <c r="AA132" i="3"/>
  <c r="AA136" i="3" s="1"/>
  <c r="AA40" i="3"/>
  <c r="AA39" i="3"/>
  <c r="AA90" i="3"/>
  <c r="AA117" i="3"/>
  <c r="AA121" i="3" s="1"/>
  <c r="AA99" i="3"/>
  <c r="AA158" i="3"/>
  <c r="Z39" i="3"/>
  <c r="Z40" i="3"/>
  <c r="G108" i="3"/>
  <c r="J107" i="3"/>
  <c r="AA105" i="3"/>
  <c r="AA128" i="3"/>
  <c r="AA173" i="3"/>
  <c r="AB99" i="3" l="1"/>
  <c r="AB113" i="3"/>
  <c r="AB121" i="3"/>
  <c r="AB166" i="3"/>
  <c r="AB136" i="3"/>
  <c r="AB158" i="3"/>
  <c r="AC156" i="3"/>
  <c r="AC164" i="3"/>
  <c r="AC157" i="3"/>
  <c r="AC82" i="3"/>
  <c r="AC147" i="3" s="1"/>
  <c r="AC83" i="3"/>
  <c r="AC162" i="3" s="1"/>
  <c r="AC165" i="3"/>
  <c r="AC155" i="3"/>
  <c r="AC172" i="3"/>
  <c r="AC163" i="3"/>
  <c r="AC149" i="3"/>
  <c r="AC141" i="3"/>
  <c r="AC119" i="3"/>
  <c r="AC111" i="3"/>
  <c r="AC170" i="3"/>
  <c r="AC148" i="3"/>
  <c r="AC142" i="3"/>
  <c r="AC134" i="3"/>
  <c r="AC127" i="3"/>
  <c r="AC120" i="3"/>
  <c r="AC106" i="3"/>
  <c r="AC78" i="3"/>
  <c r="AC89" i="3" s="1"/>
  <c r="AC150" i="3"/>
  <c r="AC135" i="3"/>
  <c r="AC79" i="3"/>
  <c r="AC103" i="3" s="1"/>
  <c r="AC96" i="3"/>
  <c r="AC140" i="3"/>
  <c r="AC126" i="3"/>
  <c r="AC112" i="3"/>
  <c r="AC98" i="3"/>
  <c r="AC110" i="3"/>
  <c r="AC171" i="3"/>
  <c r="AC133" i="3"/>
  <c r="AC125" i="3"/>
  <c r="AC97" i="3"/>
  <c r="AC118" i="3"/>
  <c r="AC92" i="3"/>
  <c r="AC13" i="3"/>
  <c r="AC9" i="3"/>
  <c r="AC8" i="3" s="1"/>
  <c r="AD3" i="3"/>
  <c r="AC59" i="3"/>
  <c r="AC15" i="3"/>
  <c r="AC19" i="3"/>
  <c r="AC21" i="3"/>
  <c r="AC66" i="3"/>
  <c r="AC11" i="3"/>
  <c r="AC10" i="3" s="1"/>
  <c r="AC17" i="3"/>
  <c r="AC5" i="3"/>
  <c r="AC91" i="3" s="1"/>
  <c r="J108" i="3"/>
  <c r="G109" i="3"/>
  <c r="AB6" i="3"/>
  <c r="AB4" i="3"/>
  <c r="AB39" i="3"/>
  <c r="AB40" i="3"/>
  <c r="AB10" i="3"/>
  <c r="AB143" i="3"/>
  <c r="AB90" i="3"/>
  <c r="AB91" i="3"/>
  <c r="AB105" i="3"/>
  <c r="AB151" i="3"/>
  <c r="G129" i="3"/>
  <c r="AB128" i="3"/>
  <c r="AB173" i="3"/>
  <c r="AC151" i="3" l="1"/>
  <c r="AC158" i="3"/>
  <c r="AC113" i="3"/>
  <c r="AC128" i="3"/>
  <c r="AC143" i="3"/>
  <c r="G130" i="3"/>
  <c r="J109" i="3"/>
  <c r="G110" i="3"/>
  <c r="AD157" i="3"/>
  <c r="AD163" i="3"/>
  <c r="AD82" i="3"/>
  <c r="AD147" i="3" s="1"/>
  <c r="AD83" i="3"/>
  <c r="AD162" i="3" s="1"/>
  <c r="AD164" i="3"/>
  <c r="AD172" i="3"/>
  <c r="AD165" i="3"/>
  <c r="AD170" i="3"/>
  <c r="AD134" i="3"/>
  <c r="AD126" i="3"/>
  <c r="AD97" i="3"/>
  <c r="AD171" i="3"/>
  <c r="AD155" i="3"/>
  <c r="AD156" i="3"/>
  <c r="AD150" i="3"/>
  <c r="AD110" i="3"/>
  <c r="AD96" i="3"/>
  <c r="AD140" i="3"/>
  <c r="AD125" i="3"/>
  <c r="AD118" i="3"/>
  <c r="AD111" i="3"/>
  <c r="AD98" i="3"/>
  <c r="AD149" i="3"/>
  <c r="AD135" i="3"/>
  <c r="AD120" i="3"/>
  <c r="AD141" i="3"/>
  <c r="AD127" i="3"/>
  <c r="AD112" i="3"/>
  <c r="AD148" i="3"/>
  <c r="AD119" i="3"/>
  <c r="AD92" i="3"/>
  <c r="AD142" i="3"/>
  <c r="AD79" i="3"/>
  <c r="AD103" i="3" s="1"/>
  <c r="AD133" i="3"/>
  <c r="AD106" i="3"/>
  <c r="AD78" i="3"/>
  <c r="AD59" i="3"/>
  <c r="AD13" i="3"/>
  <c r="AD9" i="3"/>
  <c r="AD8" i="3" s="1"/>
  <c r="AE3" i="3"/>
  <c r="AD11" i="3"/>
  <c r="AD17" i="3"/>
  <c r="AD21" i="3"/>
  <c r="AD66" i="3"/>
  <c r="AD15" i="3"/>
  <c r="AD19" i="3"/>
  <c r="AD18" i="3" s="1"/>
  <c r="AD5" i="3"/>
  <c r="AD91" i="3" s="1"/>
  <c r="AC105" i="3"/>
  <c r="AC90" i="3"/>
  <c r="AC93" i="3" s="1"/>
  <c r="AC18" i="3"/>
  <c r="AC39" i="3"/>
  <c r="AC40" i="3"/>
  <c r="AC104" i="3"/>
  <c r="AC99" i="3"/>
  <c r="AC173" i="3"/>
  <c r="AC6" i="3"/>
  <c r="AC4" i="3"/>
  <c r="AC166" i="3"/>
  <c r="AD158" i="3" l="1"/>
  <c r="AD166" i="3"/>
  <c r="AC107" i="3"/>
  <c r="AD10" i="3"/>
  <c r="AD128" i="3"/>
  <c r="AD99" i="3"/>
  <c r="AD173" i="3"/>
  <c r="AD6" i="3"/>
  <c r="AD4" i="3"/>
  <c r="AE82" i="3"/>
  <c r="AE147" i="3" s="1"/>
  <c r="AE164" i="3"/>
  <c r="AE155" i="3"/>
  <c r="AE83" i="3"/>
  <c r="AE162" i="3" s="1"/>
  <c r="AE165" i="3"/>
  <c r="AE156" i="3"/>
  <c r="AE163" i="3"/>
  <c r="AE157" i="3"/>
  <c r="AE172" i="3"/>
  <c r="AE149" i="3"/>
  <c r="AE141" i="3"/>
  <c r="AE119" i="3"/>
  <c r="AE111" i="3"/>
  <c r="AE170" i="3"/>
  <c r="AE171" i="3"/>
  <c r="AE140" i="3"/>
  <c r="AE133" i="3"/>
  <c r="AE126" i="3"/>
  <c r="AE118" i="3"/>
  <c r="AE112" i="3"/>
  <c r="AE98" i="3"/>
  <c r="AE92" i="3"/>
  <c r="AE148" i="3"/>
  <c r="AE142" i="3"/>
  <c r="AE134" i="3"/>
  <c r="AE127" i="3"/>
  <c r="AE120" i="3"/>
  <c r="AE106" i="3"/>
  <c r="AE78" i="3"/>
  <c r="AE89" i="3" s="1"/>
  <c r="AE150" i="3"/>
  <c r="AE135" i="3"/>
  <c r="AE96" i="3"/>
  <c r="AE110" i="3"/>
  <c r="AE79" i="3"/>
  <c r="AE103" i="3" s="1"/>
  <c r="AE125" i="3"/>
  <c r="AE97" i="3"/>
  <c r="AE59" i="3"/>
  <c r="AE13" i="3"/>
  <c r="AF3" i="3"/>
  <c r="AE15" i="3"/>
  <c r="AE19" i="3"/>
  <c r="AE66" i="3"/>
  <c r="AE9" i="3"/>
  <c r="AE8" i="3" s="1"/>
  <c r="AE17" i="3"/>
  <c r="AE21" i="3"/>
  <c r="AE11" i="3"/>
  <c r="AE10" i="3" s="1"/>
  <c r="AE5" i="3"/>
  <c r="AE91" i="3" s="1"/>
  <c r="AD104" i="3"/>
  <c r="AD89" i="3"/>
  <c r="G131" i="3"/>
  <c r="AD39" i="3"/>
  <c r="AD40" i="3"/>
  <c r="AD143" i="3"/>
  <c r="AD113" i="3"/>
  <c r="G111" i="3"/>
  <c r="J110" i="3"/>
  <c r="AD90" i="3"/>
  <c r="AD105" i="3"/>
  <c r="AD151" i="3"/>
  <c r="AE113" i="3" l="1"/>
  <c r="AE128" i="3"/>
  <c r="AD107" i="3"/>
  <c r="AE166" i="3"/>
  <c r="AE151" i="3"/>
  <c r="AE99" i="3"/>
  <c r="AE173" i="3"/>
  <c r="AE104" i="3"/>
  <c r="AE105" i="3"/>
  <c r="G112" i="3"/>
  <c r="J111" i="3"/>
  <c r="AE18" i="3"/>
  <c r="AE143" i="3"/>
  <c r="AD93" i="3"/>
  <c r="AE6" i="3"/>
  <c r="AE4" i="3"/>
  <c r="AE40" i="3"/>
  <c r="AE39" i="3"/>
  <c r="AF155" i="3"/>
  <c r="AF156" i="3"/>
  <c r="AF163" i="3"/>
  <c r="AF164" i="3"/>
  <c r="AF82" i="3"/>
  <c r="AF147" i="3" s="1"/>
  <c r="AF165" i="3"/>
  <c r="AF157" i="3"/>
  <c r="AF172" i="3"/>
  <c r="AF83" i="3"/>
  <c r="AF162" i="3" s="1"/>
  <c r="AF170" i="3"/>
  <c r="AF134" i="3"/>
  <c r="AF126" i="3"/>
  <c r="AF97" i="3"/>
  <c r="AF171" i="3"/>
  <c r="AF149" i="3"/>
  <c r="AF142" i="3"/>
  <c r="AF135" i="3"/>
  <c r="AF120" i="3"/>
  <c r="AF79" i="3"/>
  <c r="AF103" i="3" s="1"/>
  <c r="AF78" i="3"/>
  <c r="AF150" i="3"/>
  <c r="AF110" i="3"/>
  <c r="AF96" i="3"/>
  <c r="AF141" i="3"/>
  <c r="AF127" i="3"/>
  <c r="AF112" i="3"/>
  <c r="AF118" i="3"/>
  <c r="AF125" i="3"/>
  <c r="AF98" i="3"/>
  <c r="AF148" i="3"/>
  <c r="AF119" i="3"/>
  <c r="AF92" i="3"/>
  <c r="AF140" i="3"/>
  <c r="AF111" i="3"/>
  <c r="AF133" i="3"/>
  <c r="AF106" i="3"/>
  <c r="AG3" i="3"/>
  <c r="AF13" i="3"/>
  <c r="AF9" i="3"/>
  <c r="AF8" i="3" s="1"/>
  <c r="AF11" i="3"/>
  <c r="AF10" i="3" s="1"/>
  <c r="AF17" i="3"/>
  <c r="AF21" i="3"/>
  <c r="AF59" i="3"/>
  <c r="AF66" i="3"/>
  <c r="AF15" i="3"/>
  <c r="AF19" i="3"/>
  <c r="AF18" i="3" s="1"/>
  <c r="AF5" i="3"/>
  <c r="AF104" i="3" s="1"/>
  <c r="AE90" i="3"/>
  <c r="AE93" i="3" s="1"/>
  <c r="AE158" i="3"/>
  <c r="AE107" i="3" l="1"/>
  <c r="AF143" i="3"/>
  <c r="AF99" i="3"/>
  <c r="AF166" i="3"/>
  <c r="AF39" i="3"/>
  <c r="AF40" i="3"/>
  <c r="AF91" i="3"/>
  <c r="AF105" i="3"/>
  <c r="AF107" i="3" s="1"/>
  <c r="AF151" i="3"/>
  <c r="AF173" i="3"/>
  <c r="AG156" i="3"/>
  <c r="AG82" i="3"/>
  <c r="AG147" i="3" s="1"/>
  <c r="AG157" i="3"/>
  <c r="AG83" i="3"/>
  <c r="AG162" i="3" s="1"/>
  <c r="AG172" i="3"/>
  <c r="AG164" i="3"/>
  <c r="AG149" i="3"/>
  <c r="AG141" i="3"/>
  <c r="AG119" i="3"/>
  <c r="AG111" i="3"/>
  <c r="AG97" i="3"/>
  <c r="AG165" i="3"/>
  <c r="AG171" i="3"/>
  <c r="AG126" i="3"/>
  <c r="AG112" i="3"/>
  <c r="AG98" i="3"/>
  <c r="AG92" i="3"/>
  <c r="AG150" i="3"/>
  <c r="AG135" i="3"/>
  <c r="AG142" i="3"/>
  <c r="AG127" i="3"/>
  <c r="AG78" i="3"/>
  <c r="AG89" i="3" s="1"/>
  <c r="AG134" i="3"/>
  <c r="AG106" i="3"/>
  <c r="AG120" i="3"/>
  <c r="AG79" i="3"/>
  <c r="AG103" i="3" s="1"/>
  <c r="AG13" i="3"/>
  <c r="AG9" i="3"/>
  <c r="AG8" i="3" s="1"/>
  <c r="AH3" i="3"/>
  <c r="AG15" i="3"/>
  <c r="AG19" i="3"/>
  <c r="AG18" i="3" s="1"/>
  <c r="AG59" i="3"/>
  <c r="AG11" i="3"/>
  <c r="AG10" i="3" s="1"/>
  <c r="AG17" i="3"/>
  <c r="AG21" i="3"/>
  <c r="AG66" i="3"/>
  <c r="AG5" i="3"/>
  <c r="AG105" i="3" s="1"/>
  <c r="AF113" i="3"/>
  <c r="AF89" i="3"/>
  <c r="AF158" i="3"/>
  <c r="J112" i="3"/>
  <c r="J113" i="3" s="1"/>
  <c r="AF4" i="3"/>
  <c r="AF6" i="3"/>
  <c r="AF128" i="3"/>
  <c r="AF90" i="3"/>
  <c r="AG148" i="3" l="1"/>
  <c r="AG170" i="3"/>
  <c r="AG173" i="3" s="1"/>
  <c r="AG163" i="3"/>
  <c r="AG166" i="3" s="1"/>
  <c r="AG155" i="3"/>
  <c r="AG158" i="3" s="1"/>
  <c r="AG6" i="3"/>
  <c r="AG4" i="3"/>
  <c r="AG90" i="3"/>
  <c r="AG91" i="3"/>
  <c r="AF93" i="3"/>
  <c r="AH82" i="3"/>
  <c r="AH147" i="3" s="1"/>
  <c r="AH156" i="3"/>
  <c r="AH164" i="3"/>
  <c r="AH157" i="3"/>
  <c r="AH165" i="3"/>
  <c r="AH172" i="3"/>
  <c r="AH83" i="3"/>
  <c r="AH170" i="3" s="1"/>
  <c r="AH142" i="3"/>
  <c r="AH134" i="3"/>
  <c r="AH117" i="3"/>
  <c r="AH112" i="3"/>
  <c r="AH171" i="3"/>
  <c r="AH126" i="3"/>
  <c r="AH119" i="3"/>
  <c r="AH111" i="3"/>
  <c r="AH106" i="3"/>
  <c r="AH98" i="3"/>
  <c r="AH92" i="3"/>
  <c r="AH149" i="3"/>
  <c r="AH141" i="3"/>
  <c r="AH135" i="3"/>
  <c r="AH127" i="3"/>
  <c r="AH120" i="3"/>
  <c r="AH150" i="3"/>
  <c r="AH79" i="3"/>
  <c r="AH103" i="3" s="1"/>
  <c r="AH78" i="3"/>
  <c r="AH96" i="3" s="1"/>
  <c r="AH97" i="3"/>
  <c r="AH110" i="3"/>
  <c r="AI3" i="3"/>
  <c r="AH59" i="3"/>
  <c r="AH9" i="3"/>
  <c r="AH8" i="3" s="1"/>
  <c r="AH11" i="3"/>
  <c r="AH10" i="3" s="1"/>
  <c r="AH17" i="3"/>
  <c r="AH21" i="3"/>
  <c r="AH66" i="3"/>
  <c r="AH13" i="3"/>
  <c r="AH19" i="3"/>
  <c r="AH18" i="3" s="1"/>
  <c r="AH15" i="3"/>
  <c r="AH5" i="3"/>
  <c r="AH105" i="3" s="1"/>
  <c r="AG151" i="3"/>
  <c r="AG40" i="3"/>
  <c r="AG39" i="3"/>
  <c r="AG104" i="3"/>
  <c r="AG107" i="3" s="1"/>
  <c r="AH99" i="3" l="1"/>
  <c r="AH173" i="3"/>
  <c r="AH155" i="3"/>
  <c r="AH158" i="3" s="1"/>
  <c r="AH148" i="3"/>
  <c r="AH151" i="3" s="1"/>
  <c r="AH163" i="3"/>
  <c r="AH162" i="3"/>
  <c r="AG93" i="3"/>
  <c r="AH89" i="3"/>
  <c r="AH113" i="3"/>
  <c r="AH132" i="3"/>
  <c r="AH39" i="3"/>
  <c r="AH40" i="3"/>
  <c r="AH91" i="3"/>
  <c r="AH125" i="3"/>
  <c r="AH128" i="3" s="1"/>
  <c r="AH90" i="3"/>
  <c r="AH104" i="3"/>
  <c r="AH107" i="3" s="1"/>
  <c r="AI155" i="3"/>
  <c r="AI156" i="3"/>
  <c r="AI82" i="3"/>
  <c r="AI148" i="3" s="1"/>
  <c r="AI83" i="3"/>
  <c r="AI163" i="3" s="1"/>
  <c r="AI165" i="3"/>
  <c r="AI172" i="3"/>
  <c r="AI157" i="3"/>
  <c r="AI149" i="3"/>
  <c r="AI141" i="3"/>
  <c r="AI119" i="3"/>
  <c r="AI111" i="3"/>
  <c r="AI96" i="3"/>
  <c r="AI89" i="3"/>
  <c r="AI79" i="3"/>
  <c r="AI110" i="3" s="1"/>
  <c r="AI162" i="3"/>
  <c r="AI164" i="3"/>
  <c r="AI150" i="3"/>
  <c r="AI135" i="3"/>
  <c r="AI117" i="3"/>
  <c r="AI103" i="3"/>
  <c r="AI97" i="3"/>
  <c r="AI132" i="3"/>
  <c r="AI98" i="3"/>
  <c r="AI92" i="3"/>
  <c r="AI170" i="3"/>
  <c r="AI142" i="3"/>
  <c r="AI127" i="3"/>
  <c r="AI78" i="3"/>
  <c r="AI171" i="3"/>
  <c r="AI147" i="3"/>
  <c r="AI106" i="3"/>
  <c r="AI140" i="3"/>
  <c r="AI112" i="3"/>
  <c r="AI134" i="3"/>
  <c r="AI126" i="3"/>
  <c r="AI59" i="3"/>
  <c r="AI120" i="3"/>
  <c r="AJ3" i="3"/>
  <c r="AI15" i="3"/>
  <c r="AI19" i="3"/>
  <c r="AI18" i="3" s="1"/>
  <c r="AI66" i="3"/>
  <c r="AI13" i="3"/>
  <c r="AI9" i="3"/>
  <c r="AI8" i="3" s="1"/>
  <c r="AI11" i="3"/>
  <c r="AI10" i="3" s="1"/>
  <c r="AI17" i="3"/>
  <c r="AI21" i="3"/>
  <c r="AI5" i="3"/>
  <c r="AI91" i="3" s="1"/>
  <c r="AH6" i="3"/>
  <c r="AH4" i="3"/>
  <c r="AH93" i="3" l="1"/>
  <c r="AH166" i="3"/>
  <c r="AI173" i="3"/>
  <c r="AI158" i="3"/>
  <c r="AI143" i="3"/>
  <c r="AI113" i="3"/>
  <c r="AI6" i="3"/>
  <c r="AI4" i="3"/>
  <c r="AI40" i="3"/>
  <c r="AI39" i="3"/>
  <c r="AI90" i="3"/>
  <c r="AI93" i="3" s="1"/>
  <c r="AI151" i="3"/>
  <c r="AI99" i="3"/>
  <c r="AJ155" i="3"/>
  <c r="AJ156" i="3"/>
  <c r="AJ157" i="3"/>
  <c r="AJ82" i="3"/>
  <c r="AJ148" i="3" s="1"/>
  <c r="AJ164" i="3"/>
  <c r="AJ162" i="3"/>
  <c r="AJ165" i="3"/>
  <c r="AJ172" i="3"/>
  <c r="AJ83" i="3"/>
  <c r="AJ163" i="3" s="1"/>
  <c r="AJ170" i="3"/>
  <c r="AJ149" i="3"/>
  <c r="AJ141" i="3"/>
  <c r="AJ119" i="3"/>
  <c r="AJ111" i="3"/>
  <c r="AJ96" i="3"/>
  <c r="AJ89" i="3"/>
  <c r="AJ171" i="3"/>
  <c r="AJ142" i="3"/>
  <c r="AJ134" i="3"/>
  <c r="AJ127" i="3"/>
  <c r="AJ120" i="3"/>
  <c r="AJ150" i="3"/>
  <c r="AJ135" i="3"/>
  <c r="AJ117" i="3"/>
  <c r="AJ103" i="3"/>
  <c r="AJ97" i="3"/>
  <c r="AJ140" i="3"/>
  <c r="AJ126" i="3"/>
  <c r="AJ112" i="3"/>
  <c r="AJ132" i="3"/>
  <c r="AJ92" i="3"/>
  <c r="AJ78" i="3"/>
  <c r="AJ110" i="3"/>
  <c r="AJ106" i="3"/>
  <c r="AJ79" i="3"/>
  <c r="AJ125" i="3"/>
  <c r="AJ98" i="3"/>
  <c r="AJ147" i="3"/>
  <c r="AK3" i="3"/>
  <c r="AJ59" i="3"/>
  <c r="AJ9" i="3"/>
  <c r="AJ8" i="3" s="1"/>
  <c r="AJ11" i="3"/>
  <c r="AJ10" i="3" s="1"/>
  <c r="AJ17" i="3"/>
  <c r="AJ21" i="3"/>
  <c r="AJ13" i="3"/>
  <c r="AJ15" i="3"/>
  <c r="AJ19" i="3"/>
  <c r="AJ18" i="3" s="1"/>
  <c r="AJ66" i="3"/>
  <c r="AJ5" i="3"/>
  <c r="AJ90" i="3" s="1"/>
  <c r="AI105" i="3"/>
  <c r="AI166" i="3"/>
  <c r="AI104" i="3"/>
  <c r="AJ113" i="3" l="1"/>
  <c r="AI107" i="3"/>
  <c r="AJ143" i="3"/>
  <c r="AJ128" i="3"/>
  <c r="AJ158" i="3"/>
  <c r="AJ151" i="3"/>
  <c r="AJ40" i="3"/>
  <c r="AJ39" i="3"/>
  <c r="AJ105" i="3"/>
  <c r="AJ173" i="3"/>
  <c r="AJ166" i="3"/>
  <c r="AJ99" i="3"/>
  <c r="AJ4" i="3"/>
  <c r="AJ6" i="3"/>
  <c r="AK155" i="3"/>
  <c r="AK157" i="3"/>
  <c r="AK83" i="3"/>
  <c r="AK163" i="3" s="1"/>
  <c r="AK156" i="3"/>
  <c r="AK82" i="3"/>
  <c r="AK148" i="3" s="1"/>
  <c r="AK162" i="3"/>
  <c r="AK172" i="3"/>
  <c r="AK164" i="3"/>
  <c r="AK149" i="3"/>
  <c r="AK141" i="3"/>
  <c r="AK119" i="3"/>
  <c r="AK111" i="3"/>
  <c r="AK96" i="3"/>
  <c r="AK89" i="3"/>
  <c r="AK78" i="3"/>
  <c r="AK165" i="3"/>
  <c r="AK170" i="3"/>
  <c r="AK147" i="3"/>
  <c r="AK140" i="3"/>
  <c r="AK126" i="3"/>
  <c r="AK112" i="3"/>
  <c r="AK106" i="3"/>
  <c r="AK171" i="3"/>
  <c r="AK142" i="3"/>
  <c r="AK135" i="3"/>
  <c r="AK97" i="3"/>
  <c r="AK92" i="3"/>
  <c r="AK125" i="3"/>
  <c r="AK120" i="3"/>
  <c r="AK103" i="3"/>
  <c r="AK98" i="3"/>
  <c r="AK150" i="3"/>
  <c r="AK117" i="3"/>
  <c r="AK132" i="3"/>
  <c r="AK134" i="3"/>
  <c r="AK110" i="3"/>
  <c r="AK79" i="3"/>
  <c r="AK13" i="3"/>
  <c r="AK9" i="3"/>
  <c r="AK8" i="3" s="1"/>
  <c r="AK127" i="3"/>
  <c r="AL3" i="3"/>
  <c r="AK15" i="3"/>
  <c r="AK19" i="3"/>
  <c r="AK18" i="3" s="1"/>
  <c r="AK59" i="3"/>
  <c r="AK21" i="3"/>
  <c r="AK66" i="3"/>
  <c r="AK11" i="3"/>
  <c r="AK10" i="3" s="1"/>
  <c r="AK17" i="3"/>
  <c r="AK5" i="3"/>
  <c r="AJ104" i="3"/>
  <c r="AJ91" i="3"/>
  <c r="AJ93" i="3" s="1"/>
  <c r="AJ107" i="3" l="1"/>
  <c r="AK113" i="3"/>
  <c r="AK173" i="3"/>
  <c r="AK99" i="3"/>
  <c r="AK6" i="3"/>
  <c r="AK4" i="3"/>
  <c r="AL155" i="3"/>
  <c r="AL82" i="3"/>
  <c r="AL149" i="3" s="1"/>
  <c r="AL162" i="3"/>
  <c r="AL165" i="3"/>
  <c r="AL172" i="3"/>
  <c r="AL157" i="3"/>
  <c r="AL170" i="3"/>
  <c r="AL96" i="3"/>
  <c r="AL89" i="3"/>
  <c r="AL83" i="3"/>
  <c r="AL163" i="3" s="1"/>
  <c r="AL132" i="3"/>
  <c r="AL125" i="3"/>
  <c r="AL110" i="3"/>
  <c r="AL98" i="3"/>
  <c r="AL92" i="3"/>
  <c r="AL79" i="3"/>
  <c r="AL147" i="3"/>
  <c r="AL140" i="3"/>
  <c r="AL118" i="3"/>
  <c r="AL112" i="3"/>
  <c r="AL106" i="3"/>
  <c r="AL150" i="3"/>
  <c r="AL135" i="3"/>
  <c r="AL142" i="3"/>
  <c r="AL127" i="3"/>
  <c r="AL117" i="3"/>
  <c r="AL103" i="3"/>
  <c r="AL120" i="3"/>
  <c r="AL78" i="3"/>
  <c r="AL148" i="3"/>
  <c r="AM3" i="3"/>
  <c r="AL59" i="3"/>
  <c r="AL11" i="3"/>
  <c r="AL10" i="3" s="1"/>
  <c r="AL17" i="3"/>
  <c r="AL21" i="3"/>
  <c r="AL9" i="3"/>
  <c r="AL8" i="3" s="1"/>
  <c r="AL66" i="3"/>
  <c r="AL13" i="3"/>
  <c r="AL15" i="3"/>
  <c r="AL19" i="3"/>
  <c r="AL18" i="3" s="1"/>
  <c r="AL5" i="3"/>
  <c r="AL105" i="3" s="1"/>
  <c r="AK105" i="3"/>
  <c r="AK128" i="3"/>
  <c r="AK104" i="3"/>
  <c r="AK166" i="3"/>
  <c r="AK90" i="3"/>
  <c r="AK143" i="3"/>
  <c r="AK40" i="3"/>
  <c r="AK39" i="3"/>
  <c r="AK91" i="3"/>
  <c r="AK151" i="3"/>
  <c r="AK158" i="3"/>
  <c r="AL156" i="3" l="1"/>
  <c r="AK107" i="3"/>
  <c r="AL164" i="3"/>
  <c r="AL171" i="3"/>
  <c r="AL173" i="3" s="1"/>
  <c r="AL151" i="3"/>
  <c r="AK93" i="3"/>
  <c r="AM155" i="3"/>
  <c r="AM82" i="3"/>
  <c r="AM156" i="3" s="1"/>
  <c r="AM83" i="3"/>
  <c r="AM164" i="3" s="1"/>
  <c r="AM165" i="3"/>
  <c r="AM172" i="3"/>
  <c r="AM132" i="3"/>
  <c r="AM127" i="3"/>
  <c r="AM79" i="3"/>
  <c r="AM103" i="3"/>
  <c r="AM98" i="3"/>
  <c r="AM157" i="3"/>
  <c r="AM150" i="3"/>
  <c r="AM142" i="3"/>
  <c r="AM135" i="3"/>
  <c r="AM92" i="3"/>
  <c r="AM162" i="3"/>
  <c r="AM125" i="3"/>
  <c r="AM117" i="3"/>
  <c r="AM110" i="3"/>
  <c r="AM111" i="3"/>
  <c r="AM148" i="3"/>
  <c r="AM120" i="3"/>
  <c r="AM78" i="3"/>
  <c r="AM97" i="3" s="1"/>
  <c r="AM140" i="3"/>
  <c r="AM106" i="3"/>
  <c r="AM89" i="3"/>
  <c r="AM170" i="3"/>
  <c r="AM126" i="3"/>
  <c r="AM96" i="3"/>
  <c r="AM112" i="3"/>
  <c r="AM59" i="3"/>
  <c r="AM147" i="3"/>
  <c r="AN3" i="3"/>
  <c r="AM9" i="3"/>
  <c r="AM8" i="3" s="1"/>
  <c r="AM13" i="3"/>
  <c r="AM15" i="3"/>
  <c r="AM19" i="3"/>
  <c r="AM18" i="3" s="1"/>
  <c r="AM66" i="3"/>
  <c r="AM17" i="3"/>
  <c r="AM21" i="3"/>
  <c r="AM11" i="3"/>
  <c r="AM10" i="3" s="1"/>
  <c r="AM5" i="3"/>
  <c r="AM104" i="3" s="1"/>
  <c r="AL90" i="3"/>
  <c r="AL158" i="3"/>
  <c r="AL6" i="3"/>
  <c r="AL4" i="3"/>
  <c r="AL91" i="3"/>
  <c r="AL104" i="3"/>
  <c r="AL107" i="3" s="1"/>
  <c r="AL166" i="3"/>
  <c r="AL39" i="3"/>
  <c r="AL40" i="3"/>
  <c r="AM90" i="3" l="1"/>
  <c r="AM91" i="3"/>
  <c r="AL93" i="3"/>
  <c r="AM141" i="3"/>
  <c r="AM143" i="3" s="1"/>
  <c r="AM149" i="3"/>
  <c r="AM151" i="3" s="1"/>
  <c r="AM158" i="3"/>
  <c r="AM163" i="3"/>
  <c r="AM166" i="3" s="1"/>
  <c r="AM133" i="3"/>
  <c r="AN157" i="3"/>
  <c r="AN82" i="3"/>
  <c r="AN156" i="3" s="1"/>
  <c r="AN162" i="3"/>
  <c r="AN165" i="3"/>
  <c r="AN172" i="3"/>
  <c r="AN163" i="3"/>
  <c r="AN170" i="3"/>
  <c r="AN147" i="3"/>
  <c r="AN118" i="3"/>
  <c r="AN106" i="3"/>
  <c r="AN98" i="3"/>
  <c r="AN83" i="3"/>
  <c r="AN164" i="3" s="1"/>
  <c r="AN171" i="3"/>
  <c r="AN149" i="3"/>
  <c r="AN142" i="3"/>
  <c r="AN135" i="3"/>
  <c r="AN120" i="3"/>
  <c r="AN103" i="3"/>
  <c r="AN96" i="3"/>
  <c r="AN78" i="3"/>
  <c r="AN150" i="3"/>
  <c r="AN132" i="3"/>
  <c r="AN117" i="3"/>
  <c r="AN110" i="3"/>
  <c r="AN97" i="3"/>
  <c r="AN79" i="3"/>
  <c r="AN111" i="3" s="1"/>
  <c r="AN148" i="3"/>
  <c r="AN140" i="3"/>
  <c r="AN125" i="3"/>
  <c r="AN155" i="3"/>
  <c r="AN141" i="3"/>
  <c r="AN127" i="3"/>
  <c r="AN112" i="3"/>
  <c r="AN89" i="3"/>
  <c r="AO3" i="3"/>
  <c r="AN92" i="3"/>
  <c r="AN133" i="3"/>
  <c r="AN59" i="3"/>
  <c r="AN11" i="3"/>
  <c r="AN10" i="3" s="1"/>
  <c r="AN17" i="3"/>
  <c r="AN21" i="3"/>
  <c r="AN13" i="3"/>
  <c r="AN9" i="3"/>
  <c r="AN8" i="3" s="1"/>
  <c r="AN66" i="3"/>
  <c r="AN15" i="3"/>
  <c r="AN19" i="3"/>
  <c r="AN18" i="3" s="1"/>
  <c r="AN5" i="3"/>
  <c r="AN104" i="3" s="1"/>
  <c r="AM99" i="3"/>
  <c r="AM105" i="3"/>
  <c r="AM107" i="3" s="1"/>
  <c r="AM128" i="3"/>
  <c r="AM6" i="3"/>
  <c r="AM4" i="3"/>
  <c r="AM171" i="3"/>
  <c r="AM173" i="3" s="1"/>
  <c r="AM113" i="3"/>
  <c r="AM40" i="3"/>
  <c r="AM39" i="3"/>
  <c r="AM93" i="3" l="1"/>
  <c r="AN158" i="3"/>
  <c r="AN113" i="3"/>
  <c r="AN126" i="3"/>
  <c r="AN128" i="3" s="1"/>
  <c r="AN99" i="3"/>
  <c r="AN105" i="3"/>
  <c r="AN107" i="3" s="1"/>
  <c r="AO82" i="3"/>
  <c r="AO149" i="3" s="1"/>
  <c r="AO157" i="3"/>
  <c r="AO155" i="3"/>
  <c r="AO163" i="3"/>
  <c r="AO156" i="3"/>
  <c r="AO83" i="3"/>
  <c r="AO164" i="3" s="1"/>
  <c r="AO162" i="3"/>
  <c r="AO172" i="3"/>
  <c r="AO165" i="3"/>
  <c r="AO170" i="3"/>
  <c r="AO171" i="3"/>
  <c r="AO150" i="3"/>
  <c r="AO142" i="3"/>
  <c r="AO125" i="3"/>
  <c r="AO117" i="3"/>
  <c r="AO120" i="3"/>
  <c r="AO112" i="3"/>
  <c r="AO97" i="3"/>
  <c r="AO147" i="3"/>
  <c r="AO126" i="3"/>
  <c r="AO118" i="3"/>
  <c r="AO106" i="3"/>
  <c r="AO98" i="3"/>
  <c r="AO78" i="3"/>
  <c r="AO141" i="3"/>
  <c r="AO89" i="3"/>
  <c r="AO148" i="3"/>
  <c r="AO132" i="3"/>
  <c r="AO127" i="3"/>
  <c r="AO110" i="3"/>
  <c r="AO92" i="3"/>
  <c r="AO133" i="3"/>
  <c r="AO111" i="3"/>
  <c r="AO96" i="3"/>
  <c r="AO79" i="3"/>
  <c r="AO135" i="3"/>
  <c r="AO13" i="3"/>
  <c r="AO9" i="3"/>
  <c r="AO8" i="3" s="1"/>
  <c r="AO103" i="3"/>
  <c r="AO140" i="3"/>
  <c r="AO59" i="3"/>
  <c r="AP3" i="3"/>
  <c r="AO15" i="3"/>
  <c r="AO19" i="3"/>
  <c r="AO18" i="3" s="1"/>
  <c r="AO11" i="3"/>
  <c r="AO10" i="3" s="1"/>
  <c r="AO17" i="3"/>
  <c r="AO21" i="3"/>
  <c r="AO66" i="3"/>
  <c r="AO5" i="3"/>
  <c r="AO91" i="3" s="1"/>
  <c r="AN151" i="3"/>
  <c r="AN143" i="3"/>
  <c r="AN173" i="3"/>
  <c r="AN166" i="3"/>
  <c r="AN6" i="3"/>
  <c r="AN4" i="3"/>
  <c r="AN40" i="3"/>
  <c r="AN39" i="3"/>
  <c r="AN91" i="3"/>
  <c r="AN90" i="3"/>
  <c r="AO99" i="3" l="1"/>
  <c r="AN93" i="3"/>
  <c r="AO143" i="3"/>
  <c r="AO173" i="3"/>
  <c r="AO166" i="3"/>
  <c r="AO158" i="3"/>
  <c r="AP155" i="3"/>
  <c r="AP162" i="3"/>
  <c r="AP156" i="3"/>
  <c r="AP83" i="3"/>
  <c r="AP164" i="3" s="1"/>
  <c r="AP82" i="3"/>
  <c r="AP157" i="3" s="1"/>
  <c r="AP163" i="3"/>
  <c r="AP170" i="3"/>
  <c r="AP171" i="3"/>
  <c r="AP125" i="3"/>
  <c r="AP117" i="3"/>
  <c r="AP97" i="3"/>
  <c r="AP147" i="3"/>
  <c r="AP126" i="3"/>
  <c r="AP118" i="3"/>
  <c r="AP149" i="3"/>
  <c r="AP133" i="3"/>
  <c r="AP111" i="3"/>
  <c r="AP96" i="3"/>
  <c r="AP140" i="3"/>
  <c r="AP103" i="3"/>
  <c r="AP141" i="3"/>
  <c r="AP89" i="3"/>
  <c r="AP78" i="3"/>
  <c r="AP148" i="3"/>
  <c r="AP110" i="3"/>
  <c r="AP79" i="3"/>
  <c r="AP132" i="3"/>
  <c r="AP13" i="3"/>
  <c r="AQ3" i="3"/>
  <c r="AP11" i="3"/>
  <c r="AP10" i="3" s="1"/>
  <c r="AP17" i="3"/>
  <c r="AP21" i="3"/>
  <c r="AP66" i="3"/>
  <c r="AP9" i="3"/>
  <c r="AP8" i="3" s="1"/>
  <c r="AP59" i="3"/>
  <c r="AP19" i="3"/>
  <c r="AP18" i="3" s="1"/>
  <c r="AP15" i="3"/>
  <c r="AP5" i="3"/>
  <c r="AO40" i="3"/>
  <c r="AO39" i="3"/>
  <c r="AO151" i="3"/>
  <c r="AO113" i="3"/>
  <c r="AO90" i="3"/>
  <c r="AO93" i="3" s="1"/>
  <c r="AO104" i="3"/>
  <c r="AO6" i="3"/>
  <c r="AO4" i="3"/>
  <c r="AO105" i="3"/>
  <c r="AO128" i="3"/>
  <c r="AP172" i="3" l="1"/>
  <c r="AP173" i="3" s="1"/>
  <c r="AP150" i="3"/>
  <c r="AP151" i="3" s="1"/>
  <c r="AP92" i="3"/>
  <c r="AO107" i="3"/>
  <c r="AP106" i="3"/>
  <c r="AP165" i="3"/>
  <c r="AP166" i="3" s="1"/>
  <c r="AP6" i="3"/>
  <c r="AP4" i="3"/>
  <c r="AP39" i="3"/>
  <c r="AP40" i="3"/>
  <c r="AP104" i="3"/>
  <c r="AP105" i="3"/>
  <c r="AQ155" i="3"/>
  <c r="AQ156" i="3"/>
  <c r="AQ157" i="3"/>
  <c r="AQ163" i="3"/>
  <c r="AQ172" i="3"/>
  <c r="AQ162" i="3"/>
  <c r="AQ170" i="3"/>
  <c r="AQ142" i="3"/>
  <c r="AQ81" i="3"/>
  <c r="AQ135" i="3" s="1"/>
  <c r="AQ125" i="3"/>
  <c r="AQ117" i="3"/>
  <c r="AQ112" i="3"/>
  <c r="AQ97" i="3"/>
  <c r="AQ79" i="3"/>
  <c r="AQ106" i="3" s="1"/>
  <c r="AQ171" i="3"/>
  <c r="AQ147" i="3"/>
  <c r="AQ134" i="3"/>
  <c r="AQ126" i="3"/>
  <c r="AQ118" i="3"/>
  <c r="AQ98" i="3"/>
  <c r="AQ141" i="3"/>
  <c r="AQ89" i="3"/>
  <c r="AQ148" i="3"/>
  <c r="AQ132" i="3"/>
  <c r="AQ127" i="3"/>
  <c r="AQ110" i="3"/>
  <c r="AQ149" i="3"/>
  <c r="AQ133" i="3"/>
  <c r="AQ111" i="3"/>
  <c r="AQ96" i="3"/>
  <c r="AQ80" i="3"/>
  <c r="AQ119" i="3" s="1"/>
  <c r="AQ59" i="3"/>
  <c r="AQ140" i="3"/>
  <c r="AQ78" i="3"/>
  <c r="AQ92" i="3" s="1"/>
  <c r="AQ13" i="3"/>
  <c r="AQ9" i="3"/>
  <c r="AQ8" i="3" s="1"/>
  <c r="AQ103" i="3"/>
  <c r="AR3" i="3"/>
  <c r="AQ15" i="3"/>
  <c r="AQ19" i="3"/>
  <c r="AQ18" i="3" s="1"/>
  <c r="AQ66" i="3"/>
  <c r="AQ11" i="3"/>
  <c r="AQ10" i="3" s="1"/>
  <c r="AQ17" i="3"/>
  <c r="AQ21" i="3"/>
  <c r="AQ5" i="3"/>
  <c r="AQ104" i="3" s="1"/>
  <c r="AP90" i="3"/>
  <c r="AP91" i="3"/>
  <c r="AP158" i="3"/>
  <c r="AP93" i="3" l="1"/>
  <c r="AQ120" i="3"/>
  <c r="AQ121" i="3" s="1"/>
  <c r="AP107" i="3"/>
  <c r="AQ90" i="3"/>
  <c r="AQ158" i="3"/>
  <c r="AQ6" i="3"/>
  <c r="AQ4" i="3"/>
  <c r="AR156" i="3"/>
  <c r="AR155" i="3"/>
  <c r="AR162" i="3"/>
  <c r="AR163" i="3"/>
  <c r="AR170" i="3"/>
  <c r="AR171" i="3"/>
  <c r="AR81" i="3"/>
  <c r="AR135" i="3" s="1"/>
  <c r="AR132" i="3"/>
  <c r="AR119" i="3"/>
  <c r="AR111" i="3"/>
  <c r="AR78" i="3"/>
  <c r="AR98" i="3" s="1"/>
  <c r="AR147" i="3"/>
  <c r="AR133" i="3"/>
  <c r="AR125" i="3"/>
  <c r="AR79" i="3"/>
  <c r="AR112" i="3" s="1"/>
  <c r="AR103" i="3"/>
  <c r="AR149" i="3"/>
  <c r="AR126" i="3"/>
  <c r="AR96" i="3"/>
  <c r="AR140" i="3"/>
  <c r="AR80" i="3"/>
  <c r="AR120" i="3" s="1"/>
  <c r="AR110" i="3"/>
  <c r="AR97" i="3"/>
  <c r="AR89" i="3"/>
  <c r="AR141" i="3"/>
  <c r="AR134" i="3"/>
  <c r="AR117" i="3"/>
  <c r="AS3" i="3"/>
  <c r="AR118" i="3"/>
  <c r="AR148" i="3"/>
  <c r="AR13" i="3"/>
  <c r="AR9" i="3"/>
  <c r="AR8" i="3" s="1"/>
  <c r="AR11" i="3"/>
  <c r="AR10" i="3" s="1"/>
  <c r="AR17" i="3"/>
  <c r="AR21" i="3"/>
  <c r="AR15" i="3"/>
  <c r="AR19" i="3"/>
  <c r="AR18" i="3" s="1"/>
  <c r="AR66" i="3"/>
  <c r="AR5" i="3"/>
  <c r="AR105" i="3" s="1"/>
  <c r="AQ136" i="3"/>
  <c r="AQ99" i="3"/>
  <c r="AQ105" i="3"/>
  <c r="AQ107" i="3" s="1"/>
  <c r="AQ128" i="3"/>
  <c r="AQ173" i="3"/>
  <c r="AQ40" i="3"/>
  <c r="AQ39" i="3"/>
  <c r="AQ143" i="3"/>
  <c r="AQ113" i="3"/>
  <c r="AQ91" i="3"/>
  <c r="AQ93" i="3" l="1"/>
  <c r="AR142" i="3"/>
  <c r="AR143" i="3" s="1"/>
  <c r="AR92" i="3"/>
  <c r="AR172" i="3"/>
  <c r="AR173" i="3" s="1"/>
  <c r="AR127" i="3"/>
  <c r="AR128" i="3" s="1"/>
  <c r="AR106" i="3"/>
  <c r="AR113" i="3"/>
  <c r="AR104" i="3"/>
  <c r="AR136" i="3"/>
  <c r="AR121" i="3"/>
  <c r="AR6" i="3"/>
  <c r="AR4" i="3"/>
  <c r="AR39" i="3"/>
  <c r="AR40" i="3"/>
  <c r="AS156" i="3"/>
  <c r="AS155" i="3"/>
  <c r="AS163" i="3"/>
  <c r="AS164" i="3"/>
  <c r="AS162" i="3"/>
  <c r="AS170" i="3"/>
  <c r="AS171" i="3"/>
  <c r="AS140" i="3"/>
  <c r="AS132" i="3"/>
  <c r="AS119" i="3"/>
  <c r="AS110" i="3"/>
  <c r="AS103" i="3"/>
  <c r="AS147" i="3"/>
  <c r="AS141" i="3"/>
  <c r="AS133" i="3"/>
  <c r="AS80" i="3"/>
  <c r="AS127" i="3" s="1"/>
  <c r="AS111" i="3"/>
  <c r="AS78" i="3"/>
  <c r="AS148" i="3"/>
  <c r="AS81" i="3"/>
  <c r="AS135" i="3" s="1"/>
  <c r="AS118" i="3"/>
  <c r="AS97" i="3"/>
  <c r="AS149" i="3"/>
  <c r="AS142" i="3"/>
  <c r="AS125" i="3"/>
  <c r="AS89" i="3"/>
  <c r="AS126" i="3"/>
  <c r="AS13" i="3"/>
  <c r="AS9" i="3"/>
  <c r="AS8" i="3" s="1"/>
  <c r="AS134" i="3"/>
  <c r="AS96" i="3"/>
  <c r="AS117" i="3"/>
  <c r="AT3" i="3"/>
  <c r="AS79" i="3"/>
  <c r="AS106" i="3" s="1"/>
  <c r="AS59" i="3"/>
  <c r="AS15" i="3"/>
  <c r="AS19" i="3"/>
  <c r="AS18" i="3" s="1"/>
  <c r="AS21" i="3"/>
  <c r="AS66" i="3"/>
  <c r="AS11" i="3"/>
  <c r="AS10" i="3" s="1"/>
  <c r="AS17" i="3"/>
  <c r="AS5" i="3"/>
  <c r="AS91" i="3" s="1"/>
  <c r="AR99" i="3"/>
  <c r="AR91" i="3"/>
  <c r="AR90" i="3"/>
  <c r="AR93" i="3" l="1"/>
  <c r="AR107" i="3"/>
  <c r="AS112" i="3"/>
  <c r="AS113" i="3" s="1"/>
  <c r="AS120" i="3"/>
  <c r="AS121" i="3" s="1"/>
  <c r="AS98" i="3"/>
  <c r="AS99" i="3" s="1"/>
  <c r="AS136" i="3"/>
  <c r="AS6" i="3"/>
  <c r="AS4" i="3"/>
  <c r="AS90" i="3"/>
  <c r="AS39" i="3"/>
  <c r="AS40" i="3"/>
  <c r="AS128" i="3"/>
  <c r="AS104" i="3"/>
  <c r="AS143" i="3"/>
  <c r="AT156" i="3"/>
  <c r="AT157" i="3"/>
  <c r="AT155" i="3"/>
  <c r="AT162" i="3"/>
  <c r="AT163" i="3"/>
  <c r="AT172" i="3"/>
  <c r="AT170" i="3"/>
  <c r="AT164" i="3"/>
  <c r="AT171" i="3"/>
  <c r="AT141" i="3"/>
  <c r="AT133" i="3"/>
  <c r="AT80" i="3"/>
  <c r="AT120" i="3" s="1"/>
  <c r="AT111" i="3"/>
  <c r="AT78" i="3"/>
  <c r="AT92" i="3" s="1"/>
  <c r="AT147" i="3"/>
  <c r="AT142" i="3"/>
  <c r="AT134" i="3"/>
  <c r="AT125" i="3"/>
  <c r="AT117" i="3"/>
  <c r="AT112" i="3"/>
  <c r="AT96" i="3"/>
  <c r="AT89" i="3"/>
  <c r="AT140" i="3"/>
  <c r="AT119" i="3"/>
  <c r="AT103" i="3"/>
  <c r="AT98" i="3"/>
  <c r="AT148" i="3"/>
  <c r="AT126" i="3"/>
  <c r="AT79" i="3"/>
  <c r="AT106" i="3" s="1"/>
  <c r="AT81" i="3"/>
  <c r="AT135" i="3" s="1"/>
  <c r="AT118" i="3"/>
  <c r="AT97" i="3"/>
  <c r="AT132" i="3"/>
  <c r="AT110" i="3"/>
  <c r="AT13" i="3"/>
  <c r="AT9" i="3"/>
  <c r="AT8" i="3" s="1"/>
  <c r="AU3" i="3"/>
  <c r="AT149" i="3"/>
  <c r="AT127" i="3"/>
  <c r="AT11" i="3"/>
  <c r="AT10" i="3" s="1"/>
  <c r="AT17" i="3"/>
  <c r="AT21" i="3"/>
  <c r="AT66" i="3"/>
  <c r="AT15" i="3"/>
  <c r="AT19" i="3"/>
  <c r="AT18" i="3" s="1"/>
  <c r="AT5" i="3"/>
  <c r="AT104" i="3" s="1"/>
  <c r="AS92" i="3"/>
  <c r="AS93" i="3" s="1"/>
  <c r="AS105" i="3"/>
  <c r="AS107" i="3" l="1"/>
  <c r="AT173" i="3"/>
  <c r="AU156" i="3"/>
  <c r="AU164" i="3"/>
  <c r="AU155" i="3"/>
  <c r="AU172" i="3"/>
  <c r="AU162" i="3"/>
  <c r="AU157" i="3"/>
  <c r="AU163" i="3"/>
  <c r="AU147" i="3"/>
  <c r="AU142" i="3"/>
  <c r="AU134" i="3"/>
  <c r="AU125" i="3"/>
  <c r="AU117" i="3"/>
  <c r="AU112" i="3"/>
  <c r="AU96" i="3"/>
  <c r="AU89" i="3"/>
  <c r="AU148" i="3"/>
  <c r="AU81" i="3"/>
  <c r="AU135" i="3" s="1"/>
  <c r="AU126" i="3"/>
  <c r="AU118" i="3"/>
  <c r="AU79" i="3"/>
  <c r="AU106" i="3" s="1"/>
  <c r="AU97" i="3"/>
  <c r="AU170" i="3"/>
  <c r="AU141" i="3"/>
  <c r="AU80" i="3"/>
  <c r="AU120" i="3" s="1"/>
  <c r="AU171" i="3"/>
  <c r="AU149" i="3"/>
  <c r="AU132" i="3"/>
  <c r="AU127" i="3"/>
  <c r="AU110" i="3"/>
  <c r="AU103" i="3"/>
  <c r="AU140" i="3"/>
  <c r="AU119" i="3"/>
  <c r="AU98" i="3"/>
  <c r="AU133" i="3"/>
  <c r="AU111" i="3"/>
  <c r="AU78" i="3"/>
  <c r="AU13" i="3"/>
  <c r="AV3" i="3"/>
  <c r="AU15" i="3"/>
  <c r="AU19" i="3"/>
  <c r="AU18" i="3" s="1"/>
  <c r="AU66" i="3"/>
  <c r="AU9" i="3"/>
  <c r="AU8" i="3" s="1"/>
  <c r="AU17" i="3"/>
  <c r="AU21" i="3"/>
  <c r="AU11" i="3"/>
  <c r="AU10" i="3" s="1"/>
  <c r="AU5" i="3"/>
  <c r="AU105" i="3" s="1"/>
  <c r="AT91" i="3"/>
  <c r="AT6" i="3"/>
  <c r="AT4" i="3"/>
  <c r="AT39" i="3"/>
  <c r="AT40" i="3"/>
  <c r="AT113" i="3"/>
  <c r="AT99" i="3"/>
  <c r="AT121" i="3"/>
  <c r="AT136" i="3"/>
  <c r="AT90" i="3"/>
  <c r="AT143" i="3"/>
  <c r="AT105" i="3"/>
  <c r="AT107" i="3" s="1"/>
  <c r="AT128" i="3"/>
  <c r="AT158" i="3"/>
  <c r="AT93" i="3" l="1"/>
  <c r="AU143" i="3"/>
  <c r="AU136" i="3"/>
  <c r="AU121" i="3"/>
  <c r="AU158" i="3"/>
  <c r="AU128" i="3"/>
  <c r="AU6" i="3"/>
  <c r="AU4" i="3"/>
  <c r="AU40" i="3"/>
  <c r="AU39" i="3"/>
  <c r="AV156" i="3"/>
  <c r="AV155" i="3"/>
  <c r="AV162" i="3"/>
  <c r="AV163" i="3"/>
  <c r="AV157" i="3"/>
  <c r="AV172" i="3"/>
  <c r="AV164" i="3"/>
  <c r="AV170" i="3"/>
  <c r="AV171" i="3"/>
  <c r="AV148" i="3"/>
  <c r="AV81" i="3"/>
  <c r="AV135" i="3" s="1"/>
  <c r="AV126" i="3"/>
  <c r="AV118" i="3"/>
  <c r="AV79" i="3"/>
  <c r="AV106" i="3" s="1"/>
  <c r="AV97" i="3"/>
  <c r="AV149" i="3"/>
  <c r="AV140" i="3"/>
  <c r="AV132" i="3"/>
  <c r="AV127" i="3"/>
  <c r="AV119" i="3"/>
  <c r="AV110" i="3"/>
  <c r="AV103" i="3"/>
  <c r="AV98" i="3"/>
  <c r="AV147" i="3"/>
  <c r="AV142" i="3"/>
  <c r="AV125" i="3"/>
  <c r="AV89" i="3"/>
  <c r="AV133" i="3"/>
  <c r="AV111" i="3"/>
  <c r="AV78" i="3"/>
  <c r="AV92" i="3" s="1"/>
  <c r="AW3" i="3"/>
  <c r="AV59" i="3"/>
  <c r="AV141" i="3"/>
  <c r="AV80" i="3"/>
  <c r="AV120" i="3" s="1"/>
  <c r="AV134" i="3"/>
  <c r="AV112" i="3"/>
  <c r="AV13" i="3"/>
  <c r="AV9" i="3"/>
  <c r="AV8" i="3" s="1"/>
  <c r="AV117" i="3"/>
  <c r="AV96" i="3"/>
  <c r="AV11" i="3"/>
  <c r="AV10" i="3" s="1"/>
  <c r="AV17" i="3"/>
  <c r="AV21" i="3"/>
  <c r="AV66" i="3"/>
  <c r="AV15" i="3"/>
  <c r="AV19" i="3"/>
  <c r="AV18" i="3" s="1"/>
  <c r="AV5" i="3"/>
  <c r="AV90" i="3" s="1"/>
  <c r="AU91" i="3"/>
  <c r="AU99" i="3"/>
  <c r="AU113" i="3"/>
  <c r="AU173" i="3"/>
  <c r="AU92" i="3"/>
  <c r="AU104" i="3"/>
  <c r="AU107" i="3" s="1"/>
  <c r="AU90" i="3"/>
  <c r="AV99" i="3" l="1"/>
  <c r="AV128" i="3"/>
  <c r="AU93" i="3"/>
  <c r="AV113" i="3"/>
  <c r="AV143" i="3"/>
  <c r="AV121" i="3"/>
  <c r="AV40" i="3"/>
  <c r="AV39" i="3"/>
  <c r="AV105" i="3"/>
  <c r="AV173" i="3"/>
  <c r="AV158" i="3"/>
  <c r="AV6" i="3"/>
  <c r="AV4" i="3"/>
  <c r="AV104" i="3"/>
  <c r="AW156" i="3"/>
  <c r="AW155" i="3"/>
  <c r="AW157" i="3"/>
  <c r="AW164" i="3"/>
  <c r="AW163" i="3"/>
  <c r="AW172" i="3"/>
  <c r="AW162" i="3"/>
  <c r="AW170" i="3"/>
  <c r="AW171" i="3"/>
  <c r="AW149" i="3"/>
  <c r="AW140" i="3"/>
  <c r="AW132" i="3"/>
  <c r="AW127" i="3"/>
  <c r="AW119" i="3"/>
  <c r="AW110" i="3"/>
  <c r="AW103" i="3"/>
  <c r="AW98" i="3"/>
  <c r="AW141" i="3"/>
  <c r="AW133" i="3"/>
  <c r="AW80" i="3"/>
  <c r="AW120" i="3" s="1"/>
  <c r="AW111" i="3"/>
  <c r="AW78" i="3"/>
  <c r="AW92" i="3" s="1"/>
  <c r="AW148" i="3"/>
  <c r="AW126" i="3"/>
  <c r="AW79" i="3"/>
  <c r="AW106" i="3" s="1"/>
  <c r="AW134" i="3"/>
  <c r="AW117" i="3"/>
  <c r="AW112" i="3"/>
  <c r="AW96" i="3"/>
  <c r="AW147" i="3"/>
  <c r="AW125" i="3"/>
  <c r="AW13" i="3"/>
  <c r="AW9" i="3"/>
  <c r="AW8" i="3" s="1"/>
  <c r="AW142" i="3"/>
  <c r="AW89" i="3"/>
  <c r="AW81" i="3"/>
  <c r="AW135" i="3" s="1"/>
  <c r="AW118" i="3"/>
  <c r="AW97" i="3"/>
  <c r="AX3" i="3"/>
  <c r="AW15" i="3"/>
  <c r="AW19" i="3"/>
  <c r="AW18" i="3" s="1"/>
  <c r="AW59" i="3"/>
  <c r="AW11" i="3"/>
  <c r="AW10" i="3" s="1"/>
  <c r="AW17" i="3"/>
  <c r="AW21" i="3"/>
  <c r="AW5" i="3"/>
  <c r="AW90" i="3" s="1"/>
  <c r="AV91" i="3"/>
  <c r="AV93" i="3" s="1"/>
  <c r="AV136" i="3"/>
  <c r="AV107" i="3" l="1"/>
  <c r="AX156" i="3"/>
  <c r="AX157" i="3"/>
  <c r="AX162" i="3"/>
  <c r="AX163" i="3"/>
  <c r="AX83" i="3"/>
  <c r="AX165" i="3" s="1"/>
  <c r="AX172" i="3"/>
  <c r="AX155" i="3"/>
  <c r="AX170" i="3"/>
  <c r="AX171" i="3"/>
  <c r="AX164" i="3"/>
  <c r="AX82" i="3"/>
  <c r="AX150" i="3" s="1"/>
  <c r="AX141" i="3"/>
  <c r="AX133" i="3"/>
  <c r="AX80" i="3"/>
  <c r="AX120" i="3" s="1"/>
  <c r="AX111" i="3"/>
  <c r="AX78" i="3"/>
  <c r="AX92" i="3" s="1"/>
  <c r="AX147" i="3"/>
  <c r="AX142" i="3"/>
  <c r="AX134" i="3"/>
  <c r="AX125" i="3"/>
  <c r="AX117" i="3"/>
  <c r="AX112" i="3"/>
  <c r="AX96" i="3"/>
  <c r="AX89" i="3"/>
  <c r="AX149" i="3"/>
  <c r="AX132" i="3"/>
  <c r="AX127" i="3"/>
  <c r="AX110" i="3"/>
  <c r="AX81" i="3"/>
  <c r="AX135" i="3" s="1"/>
  <c r="AX118" i="3"/>
  <c r="AX97" i="3"/>
  <c r="AX148" i="3"/>
  <c r="AX126" i="3"/>
  <c r="AX79" i="3"/>
  <c r="AX106" i="3" s="1"/>
  <c r="AX103" i="3"/>
  <c r="AX98" i="3"/>
  <c r="AY3" i="3"/>
  <c r="AX9" i="3"/>
  <c r="AX8" i="3" s="1"/>
  <c r="AX140" i="3"/>
  <c r="AX59" i="3"/>
  <c r="AX119" i="3"/>
  <c r="AX11" i="3"/>
  <c r="AX10" i="3" s="1"/>
  <c r="AX17" i="3"/>
  <c r="AX21" i="3"/>
  <c r="AX13" i="3"/>
  <c r="AX66" i="3"/>
  <c r="AX19" i="3"/>
  <c r="AX18" i="3" s="1"/>
  <c r="AX15" i="3"/>
  <c r="AX5" i="3"/>
  <c r="AX105" i="3" s="1"/>
  <c r="AW105" i="3"/>
  <c r="AW99" i="3"/>
  <c r="AW91" i="3"/>
  <c r="AW93" i="3" s="1"/>
  <c r="AW113" i="3"/>
  <c r="AW136" i="3"/>
  <c r="AW173" i="3"/>
  <c r="AW158" i="3"/>
  <c r="AW128" i="3"/>
  <c r="AW143" i="3"/>
  <c r="AW6" i="3"/>
  <c r="AW4" i="3"/>
  <c r="AW40" i="3"/>
  <c r="AW39" i="3"/>
  <c r="AW121" i="3"/>
  <c r="AW104" i="3"/>
  <c r="AW107" i="3" l="1"/>
  <c r="AX158" i="3"/>
  <c r="AX143" i="3"/>
  <c r="AX99" i="3"/>
  <c r="AX91" i="3"/>
  <c r="AY156" i="3"/>
  <c r="AY157" i="3"/>
  <c r="AY164" i="3"/>
  <c r="AY83" i="3"/>
  <c r="AY165" i="3" s="1"/>
  <c r="AY172" i="3"/>
  <c r="AY162" i="3"/>
  <c r="AY163" i="3"/>
  <c r="AY155" i="3"/>
  <c r="AY170" i="3"/>
  <c r="AY147" i="3"/>
  <c r="AY142" i="3"/>
  <c r="AY134" i="3"/>
  <c r="AY125" i="3"/>
  <c r="AY117" i="3"/>
  <c r="AY112" i="3"/>
  <c r="AY96" i="3"/>
  <c r="AY89" i="3"/>
  <c r="AY171" i="3"/>
  <c r="AY148" i="3"/>
  <c r="AY81" i="3"/>
  <c r="AY135" i="3" s="1"/>
  <c r="AY126" i="3"/>
  <c r="AY118" i="3"/>
  <c r="AY79" i="3"/>
  <c r="AY106" i="3" s="1"/>
  <c r="AY97" i="3"/>
  <c r="AY82" i="3"/>
  <c r="AY150" i="3" s="1"/>
  <c r="AY133" i="3"/>
  <c r="AY111" i="3"/>
  <c r="AY78" i="3"/>
  <c r="AY92" i="3" s="1"/>
  <c r="AY140" i="3"/>
  <c r="AY119" i="3"/>
  <c r="AY103" i="3"/>
  <c r="AY98" i="3"/>
  <c r="AY149" i="3"/>
  <c r="AY127" i="3"/>
  <c r="AY132" i="3"/>
  <c r="AY110" i="3"/>
  <c r="AY141" i="3"/>
  <c r="AZ3" i="3"/>
  <c r="AY59" i="3"/>
  <c r="AY80" i="3"/>
  <c r="AY120" i="3" s="1"/>
  <c r="AY9" i="3"/>
  <c r="AY8" i="3" s="1"/>
  <c r="AY15" i="3"/>
  <c r="AY19" i="3"/>
  <c r="AY18" i="3" s="1"/>
  <c r="AY13" i="3"/>
  <c r="AY11" i="3"/>
  <c r="AY10" i="3" s="1"/>
  <c r="AY17" i="3"/>
  <c r="AY21" i="3"/>
  <c r="AY5" i="3"/>
  <c r="AY91" i="3" s="1"/>
  <c r="AX90" i="3"/>
  <c r="AX128" i="3"/>
  <c r="AX151" i="3"/>
  <c r="AX166" i="3"/>
  <c r="AX113" i="3"/>
  <c r="AX84" i="3"/>
  <c r="AX6" i="3"/>
  <c r="AX4" i="3"/>
  <c r="AX39" i="3"/>
  <c r="AX40" i="3"/>
  <c r="AX136" i="3"/>
  <c r="AX121" i="3"/>
  <c r="AX104" i="3"/>
  <c r="AX107" i="3" s="1"/>
  <c r="AX173" i="3"/>
  <c r="AY90" i="3" l="1"/>
  <c r="AY93" i="3" s="1"/>
  <c r="AY104" i="3"/>
  <c r="AX93" i="3"/>
  <c r="AX176" i="3" s="1"/>
  <c r="AX50" i="3" s="1"/>
  <c r="AY173" i="3"/>
  <c r="AY166" i="3"/>
  <c r="AY6" i="3"/>
  <c r="AY4" i="3"/>
  <c r="AZ156" i="3"/>
  <c r="AZ155" i="3"/>
  <c r="AZ162" i="3"/>
  <c r="AZ157" i="3"/>
  <c r="AZ163" i="3"/>
  <c r="AZ172" i="3"/>
  <c r="AZ164" i="3"/>
  <c r="AZ170" i="3"/>
  <c r="AZ171" i="3"/>
  <c r="AZ83" i="3"/>
  <c r="AZ165" i="3" s="1"/>
  <c r="AZ148" i="3"/>
  <c r="AZ81" i="3"/>
  <c r="AZ135" i="3" s="1"/>
  <c r="AZ126" i="3"/>
  <c r="AZ118" i="3"/>
  <c r="AZ79" i="3"/>
  <c r="AZ106" i="3" s="1"/>
  <c r="AZ97" i="3"/>
  <c r="AZ149" i="3"/>
  <c r="AZ140" i="3"/>
  <c r="AZ132" i="3"/>
  <c r="AZ127" i="3"/>
  <c r="AZ119" i="3"/>
  <c r="AZ110" i="3"/>
  <c r="AZ103" i="3"/>
  <c r="AZ98" i="3"/>
  <c r="AZ134" i="3"/>
  <c r="AZ117" i="3"/>
  <c r="AZ112" i="3"/>
  <c r="AZ96" i="3"/>
  <c r="AZ141" i="3"/>
  <c r="AZ80" i="3"/>
  <c r="AZ120" i="3" s="1"/>
  <c r="AZ82" i="3"/>
  <c r="AZ150" i="3" s="1"/>
  <c r="BA3" i="3"/>
  <c r="AZ59" i="3"/>
  <c r="AZ133" i="3"/>
  <c r="AZ111" i="3"/>
  <c r="AZ78" i="3"/>
  <c r="AZ92" i="3" s="1"/>
  <c r="AZ147" i="3"/>
  <c r="AZ125" i="3"/>
  <c r="AZ142" i="3"/>
  <c r="AZ9" i="3"/>
  <c r="AZ8" i="3" s="1"/>
  <c r="AZ89" i="3"/>
  <c r="AZ11" i="3"/>
  <c r="AZ10" i="3" s="1"/>
  <c r="AZ17" i="3"/>
  <c r="AZ21" i="3"/>
  <c r="AZ13" i="3"/>
  <c r="AZ15" i="3"/>
  <c r="AZ19" i="3"/>
  <c r="AZ18" i="3" s="1"/>
  <c r="AZ5" i="3"/>
  <c r="AZ91" i="3" s="1"/>
  <c r="AY113" i="3"/>
  <c r="AY99" i="3"/>
  <c r="AY121" i="3"/>
  <c r="AY158" i="3"/>
  <c r="AY84" i="3"/>
  <c r="AY40" i="3"/>
  <c r="AY39" i="3"/>
  <c r="AY136" i="3"/>
  <c r="AY143" i="3"/>
  <c r="AY105" i="3"/>
  <c r="AY107" i="3" s="1"/>
  <c r="AY128" i="3"/>
  <c r="AY151" i="3"/>
  <c r="AZ99" i="3" l="1"/>
  <c r="AY176" i="3"/>
  <c r="AY50" i="3" s="1"/>
  <c r="AZ166" i="3"/>
  <c r="AZ40" i="3"/>
  <c r="AZ39" i="3"/>
  <c r="AZ128" i="3"/>
  <c r="AZ104" i="3"/>
  <c r="AZ90" i="3"/>
  <c r="AZ93" i="3" s="1"/>
  <c r="AZ158" i="3"/>
  <c r="AZ105" i="3"/>
  <c r="AZ151" i="3"/>
  <c r="AZ113" i="3"/>
  <c r="AZ136" i="3"/>
  <c r="AZ173" i="3"/>
  <c r="AZ4" i="3"/>
  <c r="AZ6" i="3"/>
  <c r="AZ84" i="3"/>
  <c r="BA156" i="3"/>
  <c r="BA155" i="3"/>
  <c r="BA157" i="3"/>
  <c r="BA164" i="3"/>
  <c r="BA83" i="3"/>
  <c r="BA165" i="3" s="1"/>
  <c r="BA163" i="3"/>
  <c r="BA172" i="3"/>
  <c r="BA170" i="3"/>
  <c r="BA171" i="3"/>
  <c r="BA162" i="3"/>
  <c r="BA149" i="3"/>
  <c r="BA140" i="3"/>
  <c r="BA132" i="3"/>
  <c r="BA127" i="3"/>
  <c r="BA119" i="3"/>
  <c r="BA110" i="3"/>
  <c r="BA103" i="3"/>
  <c r="BA98" i="3"/>
  <c r="BA82" i="3"/>
  <c r="BA150" i="3" s="1"/>
  <c r="BA141" i="3"/>
  <c r="BA133" i="3"/>
  <c r="BA80" i="3"/>
  <c r="BA120" i="3" s="1"/>
  <c r="BA111" i="3"/>
  <c r="BA78" i="3"/>
  <c r="BA92" i="3" s="1"/>
  <c r="BA81" i="3"/>
  <c r="BA135" i="3" s="1"/>
  <c r="BA118" i="3"/>
  <c r="BA97" i="3"/>
  <c r="BA147" i="3"/>
  <c r="BA142" i="3"/>
  <c r="BA125" i="3"/>
  <c r="BA89" i="3"/>
  <c r="BA117" i="3"/>
  <c r="BA96" i="3"/>
  <c r="BA13" i="3"/>
  <c r="BA9" i="3"/>
  <c r="BA8" i="3" s="1"/>
  <c r="BA134" i="3"/>
  <c r="BA112" i="3"/>
  <c r="BA148" i="3"/>
  <c r="BA126" i="3"/>
  <c r="BA79" i="3"/>
  <c r="BA106" i="3" s="1"/>
  <c r="BA59" i="3"/>
  <c r="BB3" i="3"/>
  <c r="BA15" i="3"/>
  <c r="BA19" i="3"/>
  <c r="BA18" i="3" s="1"/>
  <c r="BA66" i="3"/>
  <c r="BA21" i="3"/>
  <c r="BA49" i="3"/>
  <c r="BA11" i="3"/>
  <c r="BA10" i="3" s="1"/>
  <c r="BA17" i="3"/>
  <c r="BA5" i="3"/>
  <c r="BA105" i="3" s="1"/>
  <c r="AZ121" i="3"/>
  <c r="AZ143" i="3"/>
  <c r="BA91" i="3" l="1"/>
  <c r="AZ107" i="3"/>
  <c r="AZ176" i="3" s="1"/>
  <c r="AZ50" i="3" s="1"/>
  <c r="BA90" i="3"/>
  <c r="BA93" i="3" s="1"/>
  <c r="BA99" i="3"/>
  <c r="BA128" i="3"/>
  <c r="BA158" i="3"/>
  <c r="BA40" i="3"/>
  <c r="BA39" i="3"/>
  <c r="BA113" i="3"/>
  <c r="BA151" i="3"/>
  <c r="BA84" i="3"/>
  <c r="BA143" i="3"/>
  <c r="BA173" i="3"/>
  <c r="BA136" i="3"/>
  <c r="BA6" i="3"/>
  <c r="BA4" i="3"/>
  <c r="BB156" i="3"/>
  <c r="BB157" i="3"/>
  <c r="BB155" i="3"/>
  <c r="BB162" i="3"/>
  <c r="BB163" i="3"/>
  <c r="BB83" i="3"/>
  <c r="BB165" i="3" s="1"/>
  <c r="BB172" i="3"/>
  <c r="BB170" i="3"/>
  <c r="BB164" i="3"/>
  <c r="BB171" i="3"/>
  <c r="BB82" i="3"/>
  <c r="BB150" i="3" s="1"/>
  <c r="BB141" i="3"/>
  <c r="BB133" i="3"/>
  <c r="BB80" i="3"/>
  <c r="BB120" i="3" s="1"/>
  <c r="BB111" i="3"/>
  <c r="BB78" i="3"/>
  <c r="BB92" i="3" s="1"/>
  <c r="BB147" i="3"/>
  <c r="BB142" i="3"/>
  <c r="BB134" i="3"/>
  <c r="BB125" i="3"/>
  <c r="BB117" i="3"/>
  <c r="BB112" i="3"/>
  <c r="BB96" i="3"/>
  <c r="BB89" i="3"/>
  <c r="BB140" i="3"/>
  <c r="BB119" i="3"/>
  <c r="BB103" i="3"/>
  <c r="BB98" i="3"/>
  <c r="BB148" i="3"/>
  <c r="BB126" i="3"/>
  <c r="BB79" i="3"/>
  <c r="BB106" i="3" s="1"/>
  <c r="BB118" i="3"/>
  <c r="BB97" i="3"/>
  <c r="BB81" i="3"/>
  <c r="BB135" i="3" s="1"/>
  <c r="BB149" i="3"/>
  <c r="BB127" i="3"/>
  <c r="BB132" i="3"/>
  <c r="BB110" i="3"/>
  <c r="BC3" i="3"/>
  <c r="BB13" i="3"/>
  <c r="BB11" i="3"/>
  <c r="BB10" i="3" s="1"/>
  <c r="BB17" i="3"/>
  <c r="BB21" i="3"/>
  <c r="BB59" i="3"/>
  <c r="BB49" i="3"/>
  <c r="BB9" i="3"/>
  <c r="BB8" i="3" s="1"/>
  <c r="BB15" i="3"/>
  <c r="BB66" i="3"/>
  <c r="BB19" i="3"/>
  <c r="BB18" i="3" s="1"/>
  <c r="BB5" i="3"/>
  <c r="BB105" i="3" s="1"/>
  <c r="BA121" i="3"/>
  <c r="BA104" i="3"/>
  <c r="BA107" i="3" s="1"/>
  <c r="BA166" i="3"/>
  <c r="BB104" i="3" l="1"/>
  <c r="BB113" i="3"/>
  <c r="BB173" i="3"/>
  <c r="BC156" i="3"/>
  <c r="BC164" i="3"/>
  <c r="BC155" i="3"/>
  <c r="BC83" i="3"/>
  <c r="BC165" i="3" s="1"/>
  <c r="BC172" i="3"/>
  <c r="BC157" i="3"/>
  <c r="BC162" i="3"/>
  <c r="BC163" i="3"/>
  <c r="BC147" i="3"/>
  <c r="BC142" i="3"/>
  <c r="BC134" i="3"/>
  <c r="BC125" i="3"/>
  <c r="BC117" i="3"/>
  <c r="BC112" i="3"/>
  <c r="BC96" i="3"/>
  <c r="BC89" i="3"/>
  <c r="BC148" i="3"/>
  <c r="BC81" i="3"/>
  <c r="BC135" i="3" s="1"/>
  <c r="BC126" i="3"/>
  <c r="BC118" i="3"/>
  <c r="BC79" i="3"/>
  <c r="BC97" i="3"/>
  <c r="BC141" i="3"/>
  <c r="BC80" i="3"/>
  <c r="BC120" i="3" s="1"/>
  <c r="BC149" i="3"/>
  <c r="BC132" i="3"/>
  <c r="BC127" i="3"/>
  <c r="BC110" i="3"/>
  <c r="BC106" i="3"/>
  <c r="BC170" i="3"/>
  <c r="BC171" i="3"/>
  <c r="BC140" i="3"/>
  <c r="BC119" i="3"/>
  <c r="BC98" i="3"/>
  <c r="BC103" i="3"/>
  <c r="BC82" i="3"/>
  <c r="BC150" i="3" s="1"/>
  <c r="BD3" i="3"/>
  <c r="BC9" i="3"/>
  <c r="BC8" i="3" s="1"/>
  <c r="BC133" i="3"/>
  <c r="BC111" i="3"/>
  <c r="BC59" i="3"/>
  <c r="BC78" i="3"/>
  <c r="BC92" i="3" s="1"/>
  <c r="BC15" i="3"/>
  <c r="BC19" i="3"/>
  <c r="BC18" i="3" s="1"/>
  <c r="BC49" i="3"/>
  <c r="BC66" i="3"/>
  <c r="BC13" i="3"/>
  <c r="BC17" i="3"/>
  <c r="BC21" i="3"/>
  <c r="BC11" i="3"/>
  <c r="BC10" i="3" s="1"/>
  <c r="BC5" i="3"/>
  <c r="BC105" i="3" s="1"/>
  <c r="BB39" i="3"/>
  <c r="BB40" i="3"/>
  <c r="BB121" i="3"/>
  <c r="BB136" i="3"/>
  <c r="BB90" i="3"/>
  <c r="BB143" i="3"/>
  <c r="BB128" i="3"/>
  <c r="BB151" i="3"/>
  <c r="BB158" i="3"/>
  <c r="BB6" i="3"/>
  <c r="BB4" i="3"/>
  <c r="BB99" i="3"/>
  <c r="BB166" i="3"/>
  <c r="BB91" i="3"/>
  <c r="BB107" i="3"/>
  <c r="BB84" i="3"/>
  <c r="BA176" i="3"/>
  <c r="BA50" i="3" s="1"/>
  <c r="BC91" i="3" l="1"/>
  <c r="BB93" i="3"/>
  <c r="BB176" i="3" s="1"/>
  <c r="BB50" i="3" s="1"/>
  <c r="BC136" i="3"/>
  <c r="BC128" i="3"/>
  <c r="BC6" i="3"/>
  <c r="BC4" i="3"/>
  <c r="BC143" i="3"/>
  <c r="BC90" i="3"/>
  <c r="BC84" i="3"/>
  <c r="BC40" i="3"/>
  <c r="BC39" i="3"/>
  <c r="BC113" i="3"/>
  <c r="BC104" i="3"/>
  <c r="BC107" i="3" s="1"/>
  <c r="BC166" i="3"/>
  <c r="BC158" i="3"/>
  <c r="BC151" i="3"/>
  <c r="BD156" i="3"/>
  <c r="BD155" i="3"/>
  <c r="BD162" i="3"/>
  <c r="BD163" i="3"/>
  <c r="BD172" i="3"/>
  <c r="BD164" i="3"/>
  <c r="BD83" i="3"/>
  <c r="BD165" i="3" s="1"/>
  <c r="BD170" i="3"/>
  <c r="BD171" i="3"/>
  <c r="BD157" i="3"/>
  <c r="BD148" i="3"/>
  <c r="BD81" i="3"/>
  <c r="BD135" i="3" s="1"/>
  <c r="BD126" i="3"/>
  <c r="BD118" i="3"/>
  <c r="BD79" i="3"/>
  <c r="BD106" i="3" s="1"/>
  <c r="BD97" i="3"/>
  <c r="BD149" i="3"/>
  <c r="BD140" i="3"/>
  <c r="BD132" i="3"/>
  <c r="BD127" i="3"/>
  <c r="BD119" i="3"/>
  <c r="BD110" i="3"/>
  <c r="BD103" i="3"/>
  <c r="BD98" i="3"/>
  <c r="BD147" i="3"/>
  <c r="BD142" i="3"/>
  <c r="BD125" i="3"/>
  <c r="BD89" i="3"/>
  <c r="BD82" i="3"/>
  <c r="BD150" i="3" s="1"/>
  <c r="BD133" i="3"/>
  <c r="BD111" i="3"/>
  <c r="BD78" i="3"/>
  <c r="BD141" i="3"/>
  <c r="BD80" i="3"/>
  <c r="BD120" i="3" s="1"/>
  <c r="BE3" i="3"/>
  <c r="BD59" i="3"/>
  <c r="BD117" i="3"/>
  <c r="BD96" i="3"/>
  <c r="BD134" i="3"/>
  <c r="BD112" i="3"/>
  <c r="BD13" i="3"/>
  <c r="BD11" i="3"/>
  <c r="BD10" i="3" s="1"/>
  <c r="BD17" i="3"/>
  <c r="BD21" i="3"/>
  <c r="BD66" i="3"/>
  <c r="BD9" i="3"/>
  <c r="BD8" i="3" s="1"/>
  <c r="BD49" i="3"/>
  <c r="BD15" i="3"/>
  <c r="BD19" i="3"/>
  <c r="BD18" i="3" s="1"/>
  <c r="BD5" i="3"/>
  <c r="BC173" i="3"/>
  <c r="BC99" i="3"/>
  <c r="BC121" i="3"/>
  <c r="BC93" i="3" l="1"/>
  <c r="BC176" i="3" s="1"/>
  <c r="BC50" i="3" s="1"/>
  <c r="BD128" i="3"/>
  <c r="BD6" i="3"/>
  <c r="BD4" i="3"/>
  <c r="BD99" i="3"/>
  <c r="BD84" i="3"/>
  <c r="BD166" i="3"/>
  <c r="BD40" i="3"/>
  <c r="BD39" i="3"/>
  <c r="BD92" i="3"/>
  <c r="BD121" i="3"/>
  <c r="BE156" i="3"/>
  <c r="BE155" i="3"/>
  <c r="BE157" i="3"/>
  <c r="BE164" i="3"/>
  <c r="BE83" i="3"/>
  <c r="BE165" i="3" s="1"/>
  <c r="BE163" i="3"/>
  <c r="BE172" i="3"/>
  <c r="BE162" i="3"/>
  <c r="BE170" i="3"/>
  <c r="BE171" i="3"/>
  <c r="BE149" i="3"/>
  <c r="BE140" i="3"/>
  <c r="BE132" i="3"/>
  <c r="BE127" i="3"/>
  <c r="BE119" i="3"/>
  <c r="BE110" i="3"/>
  <c r="BE103" i="3"/>
  <c r="BE98" i="3"/>
  <c r="BE82" i="3"/>
  <c r="BE150" i="3" s="1"/>
  <c r="BE141" i="3"/>
  <c r="BE133" i="3"/>
  <c r="BE80" i="3"/>
  <c r="BE120" i="3" s="1"/>
  <c r="BE111" i="3"/>
  <c r="BE78" i="3"/>
  <c r="BE148" i="3"/>
  <c r="BE126" i="3"/>
  <c r="BE79" i="3"/>
  <c r="BE106" i="3" s="1"/>
  <c r="BE134" i="3"/>
  <c r="BE117" i="3"/>
  <c r="BE112" i="3"/>
  <c r="BE96" i="3"/>
  <c r="BE142" i="3"/>
  <c r="BE89" i="3"/>
  <c r="BE13" i="3"/>
  <c r="BE9" i="3"/>
  <c r="BE8" i="3" s="1"/>
  <c r="BE147" i="3"/>
  <c r="BE125" i="3"/>
  <c r="BE118" i="3"/>
  <c r="BE97" i="3"/>
  <c r="BF3" i="3"/>
  <c r="BE59" i="3"/>
  <c r="BE81" i="3"/>
  <c r="BE135" i="3" s="1"/>
  <c r="BE15" i="3"/>
  <c r="BE19" i="3"/>
  <c r="BE18" i="3" s="1"/>
  <c r="BE66" i="3"/>
  <c r="BE11" i="3"/>
  <c r="BE10" i="3" s="1"/>
  <c r="BE17" i="3"/>
  <c r="BE21" i="3"/>
  <c r="BE49" i="3"/>
  <c r="BE5" i="3"/>
  <c r="BE90" i="3" s="1"/>
  <c r="BD105" i="3"/>
  <c r="BD151" i="3"/>
  <c r="BD90" i="3"/>
  <c r="BD158" i="3"/>
  <c r="BD104" i="3"/>
  <c r="BD143" i="3"/>
  <c r="BD91" i="3"/>
  <c r="BD113" i="3"/>
  <c r="BD136" i="3"/>
  <c r="BD173" i="3"/>
  <c r="BE91" i="3" l="1"/>
  <c r="BD93" i="3"/>
  <c r="BD107" i="3"/>
  <c r="BD176" i="3" s="1"/>
  <c r="BD50" i="3" s="1"/>
  <c r="BE128" i="3"/>
  <c r="BE158" i="3"/>
  <c r="BE99" i="3"/>
  <c r="BE173" i="3"/>
  <c r="BE113" i="3"/>
  <c r="BE136" i="3"/>
  <c r="BE151" i="3"/>
  <c r="BE84" i="3"/>
  <c r="BE143" i="3"/>
  <c r="BE166" i="3"/>
  <c r="BE6" i="3"/>
  <c r="BE4" i="3"/>
  <c r="BE39" i="3"/>
  <c r="BE40" i="3"/>
  <c r="BE121" i="3"/>
  <c r="BE104" i="3"/>
  <c r="BF156" i="3"/>
  <c r="BF157" i="3"/>
  <c r="BF162" i="3"/>
  <c r="BF163" i="3"/>
  <c r="BF83" i="3"/>
  <c r="BF165" i="3" s="1"/>
  <c r="BF172" i="3"/>
  <c r="BF155" i="3"/>
  <c r="BF170" i="3"/>
  <c r="BF171" i="3"/>
  <c r="BF164" i="3"/>
  <c r="BF82" i="3"/>
  <c r="BF150" i="3" s="1"/>
  <c r="BF141" i="3"/>
  <c r="BF133" i="3"/>
  <c r="BF80" i="3"/>
  <c r="BF120" i="3" s="1"/>
  <c r="BF111" i="3"/>
  <c r="BF78" i="3"/>
  <c r="BF92" i="3" s="1"/>
  <c r="BF147" i="3"/>
  <c r="BF142" i="3"/>
  <c r="BF134" i="3"/>
  <c r="BF125" i="3"/>
  <c r="BF117" i="3"/>
  <c r="BF112" i="3"/>
  <c r="BF96" i="3"/>
  <c r="BF89" i="3"/>
  <c r="BF149" i="3"/>
  <c r="BF132" i="3"/>
  <c r="BF127" i="3"/>
  <c r="BF110" i="3"/>
  <c r="BF81" i="3"/>
  <c r="BF135" i="3" s="1"/>
  <c r="BF118" i="3"/>
  <c r="BF97" i="3"/>
  <c r="BF148" i="3"/>
  <c r="BF126" i="3"/>
  <c r="BF79" i="3"/>
  <c r="BF106" i="3" s="1"/>
  <c r="BF140" i="3"/>
  <c r="BF119" i="3"/>
  <c r="BF98" i="3"/>
  <c r="BF59" i="3"/>
  <c r="BF13" i="3"/>
  <c r="BG3" i="3"/>
  <c r="BF103" i="3"/>
  <c r="BF9" i="3"/>
  <c r="BF8" i="3" s="1"/>
  <c r="BF11" i="3"/>
  <c r="BF10" i="3" s="1"/>
  <c r="BF17" i="3"/>
  <c r="BF21" i="3"/>
  <c r="BF49" i="3"/>
  <c r="BF19" i="3"/>
  <c r="BF18" i="3" s="1"/>
  <c r="BF66" i="3"/>
  <c r="BF15" i="3"/>
  <c r="BF5" i="3"/>
  <c r="BE105" i="3"/>
  <c r="BE92" i="3"/>
  <c r="BE93" i="3" s="1"/>
  <c r="BE107" i="3" l="1"/>
  <c r="BF143" i="3"/>
  <c r="BF128" i="3"/>
  <c r="BF136" i="3"/>
  <c r="BF158" i="3"/>
  <c r="BF99" i="3"/>
  <c r="BE176" i="3"/>
  <c r="BE50" i="3" s="1"/>
  <c r="BF6" i="3"/>
  <c r="BF4" i="3"/>
  <c r="BF90" i="3"/>
  <c r="BF91" i="3"/>
  <c r="BF105" i="3"/>
  <c r="BF151" i="3"/>
  <c r="BG156" i="3"/>
  <c r="BG157" i="3"/>
  <c r="BG164" i="3"/>
  <c r="BG83" i="3"/>
  <c r="BG165" i="3" s="1"/>
  <c r="BG155" i="3"/>
  <c r="BG172" i="3"/>
  <c r="BG162" i="3"/>
  <c r="BG163" i="3"/>
  <c r="BG170" i="3"/>
  <c r="BG147" i="3"/>
  <c r="BG142" i="3"/>
  <c r="BG134" i="3"/>
  <c r="BG125" i="3"/>
  <c r="BG117" i="3"/>
  <c r="BG112" i="3"/>
  <c r="BG96" i="3"/>
  <c r="BG89" i="3"/>
  <c r="BG171" i="3"/>
  <c r="BG148" i="3"/>
  <c r="BG81" i="3"/>
  <c r="BG135" i="3" s="1"/>
  <c r="BG126" i="3"/>
  <c r="BG118" i="3"/>
  <c r="BG79" i="3"/>
  <c r="BG106" i="3" s="1"/>
  <c r="BG97" i="3"/>
  <c r="BG82" i="3"/>
  <c r="BG150" i="3" s="1"/>
  <c r="BG133" i="3"/>
  <c r="BG111" i="3"/>
  <c r="BG78" i="3"/>
  <c r="BG140" i="3"/>
  <c r="BG119" i="3"/>
  <c r="BG103" i="3"/>
  <c r="BG98" i="3"/>
  <c r="BG132" i="3"/>
  <c r="BG110" i="3"/>
  <c r="BG149" i="3"/>
  <c r="BG127" i="3"/>
  <c r="BG141" i="3"/>
  <c r="BG80" i="3"/>
  <c r="BG120" i="3" s="1"/>
  <c r="BG13" i="3"/>
  <c r="BG9" i="3"/>
  <c r="BG8" i="3" s="1"/>
  <c r="BH3" i="3"/>
  <c r="BG59" i="3"/>
  <c r="BG15" i="3"/>
  <c r="BG19" i="3"/>
  <c r="BG18" i="3" s="1"/>
  <c r="BG49" i="3"/>
  <c r="BG66" i="3"/>
  <c r="BG11" i="3"/>
  <c r="BG10" i="3" s="1"/>
  <c r="BG17" i="3"/>
  <c r="BG21" i="3"/>
  <c r="BG5" i="3"/>
  <c r="BG90" i="3" s="1"/>
  <c r="BF113" i="3"/>
  <c r="BF84" i="3"/>
  <c r="BF39" i="3"/>
  <c r="BF40" i="3"/>
  <c r="BF121" i="3"/>
  <c r="BF166" i="3"/>
  <c r="BF104" i="3"/>
  <c r="BF173" i="3"/>
  <c r="BF107" i="3" l="1"/>
  <c r="BF93" i="3"/>
  <c r="BG113" i="3"/>
  <c r="BG99" i="3"/>
  <c r="BG136" i="3"/>
  <c r="BG143" i="3"/>
  <c r="BF176" i="3"/>
  <c r="BF50" i="3" s="1"/>
  <c r="BG105" i="3"/>
  <c r="BG128" i="3"/>
  <c r="BG151" i="3"/>
  <c r="BG166" i="3"/>
  <c r="BG121" i="3"/>
  <c r="BH156" i="3"/>
  <c r="BH155" i="3"/>
  <c r="BH157" i="3"/>
  <c r="BH163" i="3"/>
  <c r="BH172" i="3"/>
  <c r="BH162" i="3"/>
  <c r="BH170" i="3"/>
  <c r="BH171" i="3"/>
  <c r="BH164" i="3"/>
  <c r="BH83" i="3"/>
  <c r="BH165" i="3" s="1"/>
  <c r="BH148" i="3"/>
  <c r="BH149" i="3"/>
  <c r="BH81" i="3"/>
  <c r="BH135" i="3" s="1"/>
  <c r="BH126" i="3"/>
  <c r="BH118" i="3"/>
  <c r="BH79" i="3"/>
  <c r="BH106" i="3" s="1"/>
  <c r="BH97" i="3"/>
  <c r="BH140" i="3"/>
  <c r="BH132" i="3"/>
  <c r="BH127" i="3"/>
  <c r="BH119" i="3"/>
  <c r="BH110" i="3"/>
  <c r="BH103" i="3"/>
  <c r="BH98" i="3"/>
  <c r="BH142" i="3"/>
  <c r="BH125" i="3"/>
  <c r="BH89" i="3"/>
  <c r="BI3" i="3"/>
  <c r="BH59" i="3"/>
  <c r="BH82" i="3"/>
  <c r="BH150" i="3" s="1"/>
  <c r="BH134" i="3"/>
  <c r="BH117" i="3"/>
  <c r="BH112" i="3"/>
  <c r="BH96" i="3"/>
  <c r="BH141" i="3"/>
  <c r="BH80" i="3"/>
  <c r="BH120" i="3" s="1"/>
  <c r="BH133" i="3"/>
  <c r="BH78" i="3"/>
  <c r="BH13" i="3"/>
  <c r="BH111" i="3"/>
  <c r="BH147" i="3"/>
  <c r="BH11" i="3"/>
  <c r="BH10" i="3" s="1"/>
  <c r="BH17" i="3"/>
  <c r="BH21" i="3"/>
  <c r="BH66" i="3"/>
  <c r="BH9" i="3"/>
  <c r="BH8" i="3" s="1"/>
  <c r="BH15" i="3"/>
  <c r="BH19" i="3"/>
  <c r="BH18" i="3" s="1"/>
  <c r="BH49" i="3"/>
  <c r="BH5" i="3"/>
  <c r="BG104" i="3"/>
  <c r="BG91" i="3"/>
  <c r="BG84" i="3"/>
  <c r="BG92" i="3"/>
  <c r="BG173" i="3"/>
  <c r="BG6" i="3"/>
  <c r="BG4" i="3"/>
  <c r="BG40" i="3"/>
  <c r="BG39" i="3"/>
  <c r="BG158" i="3"/>
  <c r="BG107" i="3" l="1"/>
  <c r="BH84" i="3"/>
  <c r="BH128" i="3"/>
  <c r="BG93" i="3"/>
  <c r="BG176" i="3" s="1"/>
  <c r="BG50" i="3" s="1"/>
  <c r="BH173" i="3"/>
  <c r="BH6" i="3"/>
  <c r="BH4" i="3"/>
  <c r="BH90" i="3"/>
  <c r="BH166" i="3"/>
  <c r="BH39" i="3"/>
  <c r="BH40" i="3"/>
  <c r="BH151" i="3"/>
  <c r="BH92" i="3"/>
  <c r="BH104" i="3"/>
  <c r="BH99" i="3"/>
  <c r="BH105" i="3"/>
  <c r="BH91" i="3"/>
  <c r="BH113" i="3"/>
  <c r="BH136" i="3"/>
  <c r="BH158" i="3"/>
  <c r="BH121" i="3"/>
  <c r="BI156" i="3"/>
  <c r="BI155" i="3"/>
  <c r="BI157" i="3"/>
  <c r="BI83" i="3"/>
  <c r="BI165" i="3" s="1"/>
  <c r="BI172" i="3"/>
  <c r="BI162" i="3"/>
  <c r="BI163" i="3"/>
  <c r="BI164" i="3"/>
  <c r="BI170" i="3"/>
  <c r="BI171" i="3"/>
  <c r="BI149" i="3"/>
  <c r="BI140" i="3"/>
  <c r="BI132" i="3"/>
  <c r="BI127" i="3"/>
  <c r="BI119" i="3"/>
  <c r="BI110" i="3"/>
  <c r="BI103" i="3"/>
  <c r="BI98" i="3"/>
  <c r="BI82" i="3"/>
  <c r="BI150" i="3" s="1"/>
  <c r="BI141" i="3"/>
  <c r="BI133" i="3"/>
  <c r="BI80" i="3"/>
  <c r="BI120" i="3" s="1"/>
  <c r="BI111" i="3"/>
  <c r="BI78" i="3"/>
  <c r="BI92" i="3" s="1"/>
  <c r="BI148" i="3"/>
  <c r="BI126" i="3"/>
  <c r="BI79" i="3"/>
  <c r="BI106" i="3" s="1"/>
  <c r="BI13" i="3"/>
  <c r="BI9" i="3"/>
  <c r="BI8" i="3" s="1"/>
  <c r="BI81" i="3"/>
  <c r="BI135" i="3" s="1"/>
  <c r="BI118" i="3"/>
  <c r="BI97" i="3"/>
  <c r="BI147" i="3"/>
  <c r="BI142" i="3"/>
  <c r="BI125" i="3"/>
  <c r="BI89" i="3"/>
  <c r="BI112" i="3"/>
  <c r="BJ3" i="3"/>
  <c r="BI96" i="3"/>
  <c r="BI134" i="3"/>
  <c r="BI59" i="3"/>
  <c r="BI117" i="3"/>
  <c r="BI15" i="3"/>
  <c r="BI19" i="3"/>
  <c r="BI18" i="3" s="1"/>
  <c r="BI66" i="3"/>
  <c r="BI21" i="3"/>
  <c r="BI49" i="3"/>
  <c r="BI11" i="3"/>
  <c r="BI10" i="3" s="1"/>
  <c r="BI17" i="3"/>
  <c r="BI5" i="3"/>
  <c r="BI91" i="3" s="1"/>
  <c r="BH143" i="3"/>
  <c r="BH93" i="3" l="1"/>
  <c r="BI99" i="3"/>
  <c r="BH107" i="3"/>
  <c r="BI121" i="3"/>
  <c r="BI104" i="3"/>
  <c r="BI105" i="3"/>
  <c r="BI151" i="3"/>
  <c r="BI39" i="3"/>
  <c r="BI40" i="3"/>
  <c r="BI166" i="3"/>
  <c r="BJ156" i="3"/>
  <c r="BJ157" i="3"/>
  <c r="BJ155" i="3"/>
  <c r="BJ163" i="3"/>
  <c r="BJ83" i="3"/>
  <c r="BJ165" i="3" s="1"/>
  <c r="BJ172" i="3"/>
  <c r="BJ170" i="3"/>
  <c r="BJ171" i="3"/>
  <c r="BJ162" i="3"/>
  <c r="BJ164" i="3"/>
  <c r="BJ82" i="3"/>
  <c r="BJ150" i="3" s="1"/>
  <c r="BJ141" i="3"/>
  <c r="BJ133" i="3"/>
  <c r="BJ80" i="3"/>
  <c r="BJ120" i="3" s="1"/>
  <c r="BJ111" i="3"/>
  <c r="BJ78" i="3"/>
  <c r="BJ92" i="3" s="1"/>
  <c r="BJ147" i="3"/>
  <c r="BJ142" i="3"/>
  <c r="BJ134" i="3"/>
  <c r="BJ125" i="3"/>
  <c r="BJ117" i="3"/>
  <c r="BJ112" i="3"/>
  <c r="BJ96" i="3"/>
  <c r="BJ89" i="3"/>
  <c r="BJ149" i="3"/>
  <c r="BJ132" i="3"/>
  <c r="BJ127" i="3"/>
  <c r="BJ110" i="3"/>
  <c r="BJ140" i="3"/>
  <c r="BJ119" i="3"/>
  <c r="BJ103" i="3"/>
  <c r="BJ98" i="3"/>
  <c r="BJ148" i="3"/>
  <c r="BJ126" i="3"/>
  <c r="BJ79" i="3"/>
  <c r="BJ106" i="3" s="1"/>
  <c r="BJ81" i="3"/>
  <c r="BJ135" i="3" s="1"/>
  <c r="BJ13" i="3"/>
  <c r="BJ9" i="3"/>
  <c r="BJ8" i="3" s="1"/>
  <c r="BJ118" i="3"/>
  <c r="BK3" i="3"/>
  <c r="BJ59" i="3"/>
  <c r="BJ97" i="3"/>
  <c r="BJ11" i="3"/>
  <c r="BJ10" i="3" s="1"/>
  <c r="BJ17" i="3"/>
  <c r="BJ21" i="3"/>
  <c r="BJ49" i="3"/>
  <c r="BJ15" i="3"/>
  <c r="BJ19" i="3"/>
  <c r="BJ18" i="3" s="1"/>
  <c r="BJ66" i="3"/>
  <c r="BJ5" i="3"/>
  <c r="BJ104" i="3" s="1"/>
  <c r="BI113" i="3"/>
  <c r="BI136" i="3"/>
  <c r="BI173" i="3"/>
  <c r="BI158" i="3"/>
  <c r="BI6" i="3"/>
  <c r="BI4" i="3"/>
  <c r="BI128" i="3"/>
  <c r="BI90" i="3"/>
  <c r="BI93" i="3" s="1"/>
  <c r="BI84" i="3"/>
  <c r="BI143" i="3"/>
  <c r="BJ105" i="3" l="1"/>
  <c r="BH176" i="3"/>
  <c r="BH50" i="3" s="1"/>
  <c r="BJ143" i="3"/>
  <c r="BJ113" i="3"/>
  <c r="BJ158" i="3"/>
  <c r="BI107" i="3"/>
  <c r="BI176" i="3" s="1"/>
  <c r="BI50" i="3" s="1"/>
  <c r="BJ151" i="3"/>
  <c r="BK156" i="3"/>
  <c r="BK155" i="3"/>
  <c r="BK163" i="3"/>
  <c r="BK172" i="3"/>
  <c r="BK164" i="3"/>
  <c r="BK162" i="3"/>
  <c r="BK157" i="3"/>
  <c r="BK83" i="3"/>
  <c r="BK165" i="3" s="1"/>
  <c r="BK170" i="3"/>
  <c r="BK147" i="3"/>
  <c r="BK142" i="3"/>
  <c r="BK134" i="3"/>
  <c r="BK125" i="3"/>
  <c r="BK117" i="3"/>
  <c r="BK112" i="3"/>
  <c r="BK96" i="3"/>
  <c r="BK89" i="3"/>
  <c r="BK171" i="3"/>
  <c r="BK148" i="3"/>
  <c r="BK81" i="3"/>
  <c r="BK135" i="3" s="1"/>
  <c r="BK126" i="3"/>
  <c r="BK118" i="3"/>
  <c r="BK79" i="3"/>
  <c r="BK106" i="3" s="1"/>
  <c r="BK97" i="3"/>
  <c r="BK82" i="3"/>
  <c r="BK150" i="3" s="1"/>
  <c r="BK133" i="3"/>
  <c r="BK111" i="3"/>
  <c r="BK78" i="3"/>
  <c r="BK141" i="3"/>
  <c r="BK80" i="3"/>
  <c r="BK120" i="3" s="1"/>
  <c r="BK149" i="3"/>
  <c r="BK132" i="3"/>
  <c r="BK127" i="3"/>
  <c r="BK110" i="3"/>
  <c r="BK103" i="3"/>
  <c r="BK59" i="3"/>
  <c r="BK13" i="3"/>
  <c r="BK140" i="3"/>
  <c r="BK98" i="3"/>
  <c r="BL3" i="3"/>
  <c r="BK119" i="3"/>
  <c r="BK15" i="3"/>
  <c r="BK19" i="3"/>
  <c r="BK18" i="3" s="1"/>
  <c r="BK49" i="3"/>
  <c r="BK9" i="3"/>
  <c r="BK8" i="3" s="1"/>
  <c r="BK66" i="3"/>
  <c r="BK17" i="3"/>
  <c r="BK21" i="3"/>
  <c r="BK11" i="3"/>
  <c r="BK10" i="3" s="1"/>
  <c r="BK5" i="3"/>
  <c r="BJ84" i="3"/>
  <c r="BJ166" i="3"/>
  <c r="BJ90" i="3"/>
  <c r="BJ128" i="3"/>
  <c r="BJ6" i="3"/>
  <c r="BJ4" i="3"/>
  <c r="BJ39" i="3"/>
  <c r="BJ40" i="3"/>
  <c r="BJ107" i="3"/>
  <c r="BJ91" i="3"/>
  <c r="BJ136" i="3"/>
  <c r="BJ99" i="3"/>
  <c r="BJ121" i="3"/>
  <c r="BJ173" i="3"/>
  <c r="BK113" i="3" l="1"/>
  <c r="BJ93" i="3"/>
  <c r="BJ176" i="3" s="1"/>
  <c r="BJ50" i="3" s="1"/>
  <c r="BK6" i="3"/>
  <c r="BK4" i="3"/>
  <c r="BK40" i="3"/>
  <c r="BK39" i="3"/>
  <c r="BK143" i="3"/>
  <c r="BK91" i="3"/>
  <c r="BK136" i="3"/>
  <c r="BK99" i="3"/>
  <c r="BK121" i="3"/>
  <c r="BL156" i="3"/>
  <c r="BL155" i="3"/>
  <c r="BL157" i="3"/>
  <c r="BL83" i="3"/>
  <c r="BL165" i="3" s="1"/>
  <c r="BL172" i="3"/>
  <c r="BL162" i="3"/>
  <c r="BL163" i="3"/>
  <c r="BL170" i="3"/>
  <c r="BL164" i="3"/>
  <c r="BL171" i="3"/>
  <c r="BL148" i="3"/>
  <c r="BL81" i="3"/>
  <c r="BL135" i="3" s="1"/>
  <c r="BL126" i="3"/>
  <c r="BL118" i="3"/>
  <c r="BL79" i="3"/>
  <c r="BL106" i="3" s="1"/>
  <c r="BL97" i="3"/>
  <c r="BL149" i="3"/>
  <c r="BL140" i="3"/>
  <c r="BL132" i="3"/>
  <c r="BL127" i="3"/>
  <c r="BL119" i="3"/>
  <c r="BL110" i="3"/>
  <c r="BL103" i="3"/>
  <c r="BL98" i="3"/>
  <c r="BL134" i="3"/>
  <c r="BL117" i="3"/>
  <c r="BL112" i="3"/>
  <c r="BL96" i="3"/>
  <c r="BM3" i="3"/>
  <c r="BL59" i="3"/>
  <c r="BL147" i="3"/>
  <c r="BL142" i="3"/>
  <c r="BL125" i="3"/>
  <c r="BL89" i="3"/>
  <c r="BL82" i="3"/>
  <c r="BL150" i="3" s="1"/>
  <c r="BL133" i="3"/>
  <c r="BL111" i="3"/>
  <c r="BL78" i="3"/>
  <c r="BL13" i="3"/>
  <c r="BL9" i="3"/>
  <c r="BL8" i="3" s="1"/>
  <c r="BL80" i="3"/>
  <c r="BL120" i="3" s="1"/>
  <c r="BL141" i="3"/>
  <c r="BL11" i="3"/>
  <c r="BL10" i="3" s="1"/>
  <c r="BL17" i="3"/>
  <c r="BL21" i="3"/>
  <c r="BL66" i="3"/>
  <c r="BL49" i="3"/>
  <c r="BL15" i="3"/>
  <c r="BL19" i="3"/>
  <c r="BL18" i="3" s="1"/>
  <c r="BL5" i="3"/>
  <c r="BL91" i="3" s="1"/>
  <c r="BK84" i="3"/>
  <c r="BK90" i="3"/>
  <c r="BK105" i="3"/>
  <c r="BK128" i="3"/>
  <c r="BK151" i="3"/>
  <c r="BK166" i="3"/>
  <c r="BK158" i="3"/>
  <c r="BK104" i="3"/>
  <c r="BK92" i="3"/>
  <c r="BK173" i="3"/>
  <c r="BK107" i="3" l="1"/>
  <c r="BL99" i="3"/>
  <c r="BL90" i="3"/>
  <c r="BL105" i="3"/>
  <c r="BK93" i="3"/>
  <c r="BK176" i="3" s="1"/>
  <c r="BK50" i="3" s="1"/>
  <c r="BL151" i="3"/>
  <c r="BL158" i="3"/>
  <c r="BL173" i="3"/>
  <c r="BL166" i="3"/>
  <c r="BL39" i="3"/>
  <c r="BL40" i="3"/>
  <c r="BL113" i="3"/>
  <c r="BL136" i="3"/>
  <c r="BL128" i="3"/>
  <c r="BM156" i="3"/>
  <c r="BM155" i="3"/>
  <c r="BM157" i="3"/>
  <c r="BM163" i="3"/>
  <c r="BM172" i="3"/>
  <c r="BM164" i="3"/>
  <c r="BM83" i="3"/>
  <c r="BM165" i="3" s="1"/>
  <c r="BM162" i="3"/>
  <c r="BM170" i="3"/>
  <c r="BM171" i="3"/>
  <c r="BM149" i="3"/>
  <c r="BM140" i="3"/>
  <c r="BM132" i="3"/>
  <c r="BM127" i="3"/>
  <c r="BM119" i="3"/>
  <c r="BM110" i="3"/>
  <c r="BM103" i="3"/>
  <c r="BM98" i="3"/>
  <c r="BM82" i="3"/>
  <c r="BM150" i="3" s="1"/>
  <c r="BM141" i="3"/>
  <c r="BM133" i="3"/>
  <c r="BM80" i="3"/>
  <c r="BM120" i="3" s="1"/>
  <c r="BM111" i="3"/>
  <c r="BM78" i="3"/>
  <c r="BM81" i="3"/>
  <c r="BM135" i="3" s="1"/>
  <c r="BM118" i="3"/>
  <c r="BM97" i="3"/>
  <c r="BM13" i="3"/>
  <c r="BM9" i="3"/>
  <c r="BM8" i="3" s="1"/>
  <c r="BM148" i="3"/>
  <c r="BM126" i="3"/>
  <c r="BM79" i="3"/>
  <c r="BM106" i="3" s="1"/>
  <c r="BM134" i="3"/>
  <c r="BM117" i="3"/>
  <c r="BM112" i="3"/>
  <c r="BM96" i="3"/>
  <c r="BM147" i="3"/>
  <c r="BM142" i="3"/>
  <c r="BM89" i="3"/>
  <c r="BM125" i="3"/>
  <c r="BN3" i="3"/>
  <c r="BM15" i="3"/>
  <c r="BM19" i="3"/>
  <c r="BM18" i="3" s="1"/>
  <c r="BM59" i="3"/>
  <c r="BM66" i="3"/>
  <c r="BM11" i="3"/>
  <c r="BM10" i="3" s="1"/>
  <c r="BM17" i="3"/>
  <c r="BM21" i="3"/>
  <c r="BM49" i="3"/>
  <c r="BM5" i="3"/>
  <c r="BM105" i="3" s="1"/>
  <c r="BL121" i="3"/>
  <c r="BL143" i="3"/>
  <c r="BL6" i="3"/>
  <c r="BL4" i="3"/>
  <c r="BL104" i="3"/>
  <c r="BL84" i="3"/>
  <c r="BL92" i="3"/>
  <c r="BL93" i="3" s="1"/>
  <c r="BL107" i="3" l="1"/>
  <c r="BM91" i="3"/>
  <c r="BM90" i="3"/>
  <c r="BM173" i="3"/>
  <c r="BM158" i="3"/>
  <c r="BM128" i="3"/>
  <c r="BM151" i="3"/>
  <c r="BM143" i="3"/>
  <c r="BL176" i="3"/>
  <c r="BL50" i="3" s="1"/>
  <c r="BM136" i="3"/>
  <c r="BM121" i="3"/>
  <c r="BM84" i="3"/>
  <c r="BM166" i="3"/>
  <c r="BM6" i="3"/>
  <c r="BM4" i="3"/>
  <c r="BM92" i="3"/>
  <c r="BM104" i="3"/>
  <c r="BM107" i="3" s="1"/>
  <c r="BM40" i="3"/>
  <c r="BM39" i="3"/>
  <c r="BM113" i="3"/>
  <c r="BN156" i="3"/>
  <c r="BN157" i="3"/>
  <c r="BN83" i="3"/>
  <c r="BN165" i="3" s="1"/>
  <c r="BN172" i="3"/>
  <c r="BN155" i="3"/>
  <c r="BN162" i="3"/>
  <c r="BN170" i="3"/>
  <c r="BN171" i="3"/>
  <c r="BN163" i="3"/>
  <c r="BN164" i="3"/>
  <c r="BN82" i="3"/>
  <c r="BN150" i="3" s="1"/>
  <c r="BN141" i="3"/>
  <c r="BN133" i="3"/>
  <c r="BN80" i="3"/>
  <c r="BN120" i="3" s="1"/>
  <c r="BN111" i="3"/>
  <c r="BN78" i="3"/>
  <c r="BN92" i="3" s="1"/>
  <c r="BN147" i="3"/>
  <c r="BN142" i="3"/>
  <c r="BN134" i="3"/>
  <c r="BN125" i="3"/>
  <c r="BN117" i="3"/>
  <c r="BN112" i="3"/>
  <c r="BN96" i="3"/>
  <c r="BN89" i="3"/>
  <c r="BN140" i="3"/>
  <c r="BN119" i="3"/>
  <c r="BN103" i="3"/>
  <c r="BN98" i="3"/>
  <c r="BN149" i="3"/>
  <c r="BN132" i="3"/>
  <c r="BN127" i="3"/>
  <c r="BN110" i="3"/>
  <c r="BN81" i="3"/>
  <c r="BN135" i="3" s="1"/>
  <c r="BN118" i="3"/>
  <c r="BN97" i="3"/>
  <c r="BN126" i="3"/>
  <c r="BO3" i="3"/>
  <c r="BN9" i="3"/>
  <c r="BN8" i="3" s="1"/>
  <c r="BN148" i="3"/>
  <c r="BN79" i="3"/>
  <c r="BN106" i="3" s="1"/>
  <c r="BN59" i="3"/>
  <c r="BN11" i="3"/>
  <c r="BN10" i="3" s="1"/>
  <c r="BN17" i="3"/>
  <c r="BN21" i="3"/>
  <c r="BN49" i="3"/>
  <c r="BN13" i="3"/>
  <c r="BN19" i="3"/>
  <c r="BN18" i="3" s="1"/>
  <c r="BN66" i="3"/>
  <c r="BN15" i="3"/>
  <c r="BN5" i="3"/>
  <c r="BN105" i="3" s="1"/>
  <c r="BM99" i="3"/>
  <c r="BM93" i="3" l="1"/>
  <c r="BN104" i="3"/>
  <c r="BN91" i="3"/>
  <c r="BN136" i="3"/>
  <c r="BM176" i="3"/>
  <c r="BM50" i="3" s="1"/>
  <c r="BN158" i="3"/>
  <c r="BN99" i="3"/>
  <c r="BN121" i="3"/>
  <c r="BN173" i="3"/>
  <c r="BN90" i="3"/>
  <c r="BN39" i="3"/>
  <c r="BN40" i="3"/>
  <c r="BN113" i="3"/>
  <c r="BN143" i="3"/>
  <c r="BN128" i="3"/>
  <c r="BN151" i="3"/>
  <c r="BN6" i="3"/>
  <c r="BN4" i="3"/>
  <c r="BO156" i="3"/>
  <c r="BO157" i="3"/>
  <c r="BO163" i="3"/>
  <c r="BO172" i="3"/>
  <c r="BO164" i="3"/>
  <c r="BO162" i="3"/>
  <c r="BO83" i="3"/>
  <c r="BO165" i="3" s="1"/>
  <c r="BO170" i="3"/>
  <c r="BO155" i="3"/>
  <c r="BO171" i="3"/>
  <c r="BO147" i="3"/>
  <c r="BO142" i="3"/>
  <c r="BO134" i="3"/>
  <c r="BO125" i="3"/>
  <c r="BO117" i="3"/>
  <c r="BO112" i="3"/>
  <c r="BO96" i="3"/>
  <c r="BO89" i="3"/>
  <c r="BO148" i="3"/>
  <c r="BO81" i="3"/>
  <c r="BO135" i="3" s="1"/>
  <c r="BO126" i="3"/>
  <c r="BO118" i="3"/>
  <c r="BO79" i="3"/>
  <c r="BO106" i="3" s="1"/>
  <c r="BO97" i="3"/>
  <c r="BO141" i="3"/>
  <c r="BO80" i="3"/>
  <c r="BO120" i="3" s="1"/>
  <c r="BO82" i="3"/>
  <c r="BO150" i="3" s="1"/>
  <c r="BO133" i="3"/>
  <c r="BO111" i="3"/>
  <c r="BO78" i="3"/>
  <c r="BO140" i="3"/>
  <c r="BO119" i="3"/>
  <c r="BO103" i="3"/>
  <c r="BO98" i="3"/>
  <c r="BO149" i="3"/>
  <c r="BO132" i="3"/>
  <c r="BP3" i="3"/>
  <c r="BO59" i="3"/>
  <c r="BO127" i="3"/>
  <c r="BO110" i="3"/>
  <c r="BO15" i="3"/>
  <c r="BO19" i="3"/>
  <c r="BO18" i="3" s="1"/>
  <c r="BO49" i="3"/>
  <c r="BO13" i="3"/>
  <c r="BO66" i="3"/>
  <c r="BO9" i="3"/>
  <c r="BO8" i="3" s="1"/>
  <c r="BO11" i="3"/>
  <c r="BO10" i="3" s="1"/>
  <c r="BO17" i="3"/>
  <c r="BO21" i="3"/>
  <c r="BO5" i="3"/>
  <c r="BO104" i="3" s="1"/>
  <c r="BN107" i="3"/>
  <c r="BN84" i="3"/>
  <c r="BN166" i="3"/>
  <c r="BN93" i="3" l="1"/>
  <c r="BO84" i="3"/>
  <c r="BO173" i="3"/>
  <c r="BO121" i="3"/>
  <c r="BN176" i="3"/>
  <c r="BN50" i="3" s="1"/>
  <c r="BO136" i="3"/>
  <c r="BO99" i="3"/>
  <c r="BO6" i="3"/>
  <c r="BO4" i="3"/>
  <c r="BO105" i="3"/>
  <c r="BO107" i="3" s="1"/>
  <c r="BO128" i="3"/>
  <c r="BO151" i="3"/>
  <c r="BO92" i="3"/>
  <c r="BO40" i="3"/>
  <c r="BO39" i="3"/>
  <c r="BP156" i="3"/>
  <c r="BP155" i="3"/>
  <c r="BP157" i="3"/>
  <c r="BP83" i="3"/>
  <c r="BP165" i="3" s="1"/>
  <c r="BP172" i="3"/>
  <c r="BP162" i="3"/>
  <c r="BP163" i="3"/>
  <c r="BP170" i="3"/>
  <c r="BP164" i="3"/>
  <c r="BP171" i="3"/>
  <c r="BP148" i="3"/>
  <c r="BP81" i="3"/>
  <c r="BP135" i="3" s="1"/>
  <c r="BP126" i="3"/>
  <c r="BP118" i="3"/>
  <c r="BP79" i="3"/>
  <c r="BP106" i="3" s="1"/>
  <c r="BP97" i="3"/>
  <c r="BP149" i="3"/>
  <c r="BP140" i="3"/>
  <c r="BP132" i="3"/>
  <c r="BP127" i="3"/>
  <c r="BP119" i="3"/>
  <c r="BP110" i="3"/>
  <c r="BP103" i="3"/>
  <c r="BP98" i="3"/>
  <c r="BP147" i="3"/>
  <c r="BP142" i="3"/>
  <c r="BP125" i="3"/>
  <c r="BP89" i="3"/>
  <c r="BQ3" i="3"/>
  <c r="BP59" i="3"/>
  <c r="BP134" i="3"/>
  <c r="BP117" i="3"/>
  <c r="BP112" i="3"/>
  <c r="BP96" i="3"/>
  <c r="BP141" i="3"/>
  <c r="BP80" i="3"/>
  <c r="BP120" i="3" s="1"/>
  <c r="BP111" i="3"/>
  <c r="BP9" i="3"/>
  <c r="BP8" i="3" s="1"/>
  <c r="BP82" i="3"/>
  <c r="BP150" i="3" s="1"/>
  <c r="BP133" i="3"/>
  <c r="BP78" i="3"/>
  <c r="BP11" i="3"/>
  <c r="BP10" i="3" s="1"/>
  <c r="BP17" i="3"/>
  <c r="BP21" i="3"/>
  <c r="BP66" i="3"/>
  <c r="BP13" i="3"/>
  <c r="BP15" i="3"/>
  <c r="BP19" i="3"/>
  <c r="BP18" i="3" s="1"/>
  <c r="BP49" i="3"/>
  <c r="BP5" i="3"/>
  <c r="BP91" i="3" s="1"/>
  <c r="BO113" i="3"/>
  <c r="BO91" i="3"/>
  <c r="BO143" i="3"/>
  <c r="BO90" i="3"/>
  <c r="BO158" i="3"/>
  <c r="BO166" i="3"/>
  <c r="BO93" i="3" l="1"/>
  <c r="BO176" i="3" s="1"/>
  <c r="BO50" i="3" s="1"/>
  <c r="BP128" i="3"/>
  <c r="BP173" i="3"/>
  <c r="BP113" i="3"/>
  <c r="BP136" i="3"/>
  <c r="BP40" i="3"/>
  <c r="BP39" i="3"/>
  <c r="BP121" i="3"/>
  <c r="BQ156" i="3"/>
  <c r="BQ155" i="3"/>
  <c r="BQ157" i="3"/>
  <c r="BQ163" i="3"/>
  <c r="BQ172" i="3"/>
  <c r="BQ164" i="3"/>
  <c r="BQ83" i="3"/>
  <c r="BQ165" i="3" s="1"/>
  <c r="BQ170" i="3"/>
  <c r="BQ171" i="3"/>
  <c r="BQ162" i="3"/>
  <c r="BQ149" i="3"/>
  <c r="BQ140" i="3"/>
  <c r="BQ132" i="3"/>
  <c r="BQ127" i="3"/>
  <c r="BQ119" i="3"/>
  <c r="BQ110" i="3"/>
  <c r="BQ103" i="3"/>
  <c r="BQ98" i="3"/>
  <c r="BQ82" i="3"/>
  <c r="BQ150" i="3" s="1"/>
  <c r="BQ141" i="3"/>
  <c r="BQ133" i="3"/>
  <c r="BQ80" i="3"/>
  <c r="BQ120" i="3" s="1"/>
  <c r="BQ111" i="3"/>
  <c r="BQ78" i="3"/>
  <c r="BQ92" i="3" s="1"/>
  <c r="BQ148" i="3"/>
  <c r="BQ126" i="3"/>
  <c r="BQ79" i="3"/>
  <c r="BQ106" i="3" s="1"/>
  <c r="BQ13" i="3"/>
  <c r="BQ9" i="3"/>
  <c r="BQ8" i="3" s="1"/>
  <c r="BQ81" i="3"/>
  <c r="BQ135" i="3" s="1"/>
  <c r="BQ118" i="3"/>
  <c r="BQ97" i="3"/>
  <c r="BQ147" i="3"/>
  <c r="BQ142" i="3"/>
  <c r="BQ125" i="3"/>
  <c r="BQ89" i="3"/>
  <c r="BQ96" i="3"/>
  <c r="BQ59" i="3"/>
  <c r="BQ134" i="3"/>
  <c r="BQ117" i="3"/>
  <c r="BR3" i="3"/>
  <c r="BQ112" i="3"/>
  <c r="BQ15" i="3"/>
  <c r="BQ19" i="3"/>
  <c r="BQ18" i="3" s="1"/>
  <c r="BQ66" i="3"/>
  <c r="BQ21" i="3"/>
  <c r="BQ49" i="3"/>
  <c r="BQ11" i="3"/>
  <c r="BQ10" i="3" s="1"/>
  <c r="BQ17" i="3"/>
  <c r="BQ5" i="3"/>
  <c r="BP143" i="3"/>
  <c r="BP4" i="3"/>
  <c r="BP6" i="3"/>
  <c r="BP84" i="3"/>
  <c r="BP92" i="3"/>
  <c r="BP104" i="3"/>
  <c r="BP99" i="3"/>
  <c r="BP105" i="3"/>
  <c r="BP151" i="3"/>
  <c r="BP90" i="3"/>
  <c r="BP166" i="3"/>
  <c r="BP158" i="3"/>
  <c r="BP107" i="3" l="1"/>
  <c r="BQ128" i="3"/>
  <c r="BQ158" i="3"/>
  <c r="BP93" i="3"/>
  <c r="BP176" i="3" s="1"/>
  <c r="BP50" i="3" s="1"/>
  <c r="BQ121" i="3"/>
  <c r="BQ99" i="3"/>
  <c r="BQ6" i="3"/>
  <c r="BQ4" i="3"/>
  <c r="BQ104" i="3"/>
  <c r="BR156" i="3"/>
  <c r="BR157" i="3"/>
  <c r="BR155" i="3"/>
  <c r="BR83" i="3"/>
  <c r="BR165" i="3" s="1"/>
  <c r="BR172" i="3"/>
  <c r="BR162" i="3"/>
  <c r="BR170" i="3"/>
  <c r="BR171" i="3"/>
  <c r="BR163" i="3"/>
  <c r="BR164" i="3"/>
  <c r="BR82" i="3"/>
  <c r="BR150" i="3" s="1"/>
  <c r="BR141" i="3"/>
  <c r="BR133" i="3"/>
  <c r="BR80" i="3"/>
  <c r="BR111" i="3"/>
  <c r="BR78" i="3"/>
  <c r="BR92" i="3" s="1"/>
  <c r="BR147" i="3"/>
  <c r="BR142" i="3"/>
  <c r="BR134" i="3"/>
  <c r="BR125" i="3"/>
  <c r="BR117" i="3"/>
  <c r="BR120" i="3"/>
  <c r="BR112" i="3"/>
  <c r="BR96" i="3"/>
  <c r="BR89" i="3"/>
  <c r="BR149" i="3"/>
  <c r="BR132" i="3"/>
  <c r="BR127" i="3"/>
  <c r="BR110" i="3"/>
  <c r="BR140" i="3"/>
  <c r="BR119" i="3"/>
  <c r="BR103" i="3"/>
  <c r="BR98" i="3"/>
  <c r="BR148" i="3"/>
  <c r="BR126" i="3"/>
  <c r="BR79" i="3"/>
  <c r="BR106" i="3" s="1"/>
  <c r="BR118" i="3"/>
  <c r="BR97" i="3"/>
  <c r="BR81" i="3"/>
  <c r="BR135" i="3" s="1"/>
  <c r="BS3" i="3"/>
  <c r="BR11" i="3"/>
  <c r="BR10" i="3" s="1"/>
  <c r="BR17" i="3"/>
  <c r="BR21" i="3"/>
  <c r="BR9" i="3"/>
  <c r="BR8" i="3" s="1"/>
  <c r="BR49" i="3"/>
  <c r="BR59" i="3"/>
  <c r="BR13" i="3"/>
  <c r="BR15" i="3"/>
  <c r="BR66" i="3"/>
  <c r="BR19" i="3"/>
  <c r="BR18" i="3" s="1"/>
  <c r="BR5" i="3"/>
  <c r="BR104" i="3" s="1"/>
  <c r="BQ105" i="3"/>
  <c r="BQ151" i="3"/>
  <c r="BQ40" i="3"/>
  <c r="BQ39" i="3"/>
  <c r="BQ166" i="3"/>
  <c r="BQ91" i="3"/>
  <c r="BQ113" i="3"/>
  <c r="BQ136" i="3"/>
  <c r="BQ90" i="3"/>
  <c r="BQ84" i="3"/>
  <c r="BQ143" i="3"/>
  <c r="BQ173" i="3"/>
  <c r="BR113" i="3" l="1"/>
  <c r="BQ107" i="3"/>
  <c r="BQ93" i="3"/>
  <c r="BQ176" i="3" s="1"/>
  <c r="BQ50" i="3" s="1"/>
  <c r="BR143" i="3"/>
  <c r="BR39" i="3"/>
  <c r="BR40" i="3"/>
  <c r="BS156" i="3"/>
  <c r="BS155" i="3"/>
  <c r="BS163" i="3"/>
  <c r="BS172" i="3"/>
  <c r="BS157" i="3"/>
  <c r="BS164" i="3"/>
  <c r="BS162" i="3"/>
  <c r="BS83" i="3"/>
  <c r="BS165" i="3" s="1"/>
  <c r="BS147" i="3"/>
  <c r="BS142" i="3"/>
  <c r="BS134" i="3"/>
  <c r="BS125" i="3"/>
  <c r="BS117" i="3"/>
  <c r="BS112" i="3"/>
  <c r="BS96" i="3"/>
  <c r="BS89" i="3"/>
  <c r="BS148" i="3"/>
  <c r="BS81" i="3"/>
  <c r="BS135" i="3" s="1"/>
  <c r="BS126" i="3"/>
  <c r="BS118" i="3"/>
  <c r="BS79" i="3"/>
  <c r="BS106" i="3" s="1"/>
  <c r="BS97" i="3"/>
  <c r="BS170" i="3"/>
  <c r="BS171" i="3"/>
  <c r="BS82" i="3"/>
  <c r="BS150" i="3" s="1"/>
  <c r="BS133" i="3"/>
  <c r="BS111" i="3"/>
  <c r="BS78" i="3"/>
  <c r="BS141" i="3"/>
  <c r="BS80" i="3"/>
  <c r="BS120" i="3" s="1"/>
  <c r="BS149" i="3"/>
  <c r="BS132" i="3"/>
  <c r="BS127" i="3"/>
  <c r="BS110" i="3"/>
  <c r="BS140" i="3"/>
  <c r="BS98" i="3"/>
  <c r="BT3" i="3"/>
  <c r="BS9" i="3"/>
  <c r="BS8" i="3" s="1"/>
  <c r="BS119" i="3"/>
  <c r="BS59" i="3"/>
  <c r="BS103" i="3"/>
  <c r="BS13" i="3"/>
  <c r="BS15" i="3"/>
  <c r="BS19" i="3"/>
  <c r="BS18" i="3" s="1"/>
  <c r="BS49" i="3"/>
  <c r="BS66" i="3"/>
  <c r="BS17" i="3"/>
  <c r="BS21" i="3"/>
  <c r="BS11" i="3"/>
  <c r="BS10" i="3" s="1"/>
  <c r="BS5" i="3"/>
  <c r="BS104" i="3" s="1"/>
  <c r="BR90" i="3"/>
  <c r="BR6" i="3"/>
  <c r="BR4" i="3"/>
  <c r="BR91" i="3"/>
  <c r="BR136" i="3"/>
  <c r="BR99" i="3"/>
  <c r="BR121" i="3"/>
  <c r="BR173" i="3"/>
  <c r="BR105" i="3"/>
  <c r="BR107" i="3" s="1"/>
  <c r="BR128" i="3"/>
  <c r="BR151" i="3"/>
  <c r="BR158" i="3"/>
  <c r="BR84" i="3"/>
  <c r="BR166" i="3"/>
  <c r="BR93" i="3" l="1"/>
  <c r="BS143" i="3"/>
  <c r="BS84" i="3"/>
  <c r="BS113" i="3"/>
  <c r="BS158" i="3"/>
  <c r="BT156" i="3"/>
  <c r="BT155" i="3"/>
  <c r="BT83" i="3"/>
  <c r="BT165" i="3" s="1"/>
  <c r="BT172" i="3"/>
  <c r="BT162" i="3"/>
  <c r="BT163" i="3"/>
  <c r="BT170" i="3"/>
  <c r="BT157" i="3"/>
  <c r="BT164" i="3"/>
  <c r="BT171" i="3"/>
  <c r="BT148" i="3"/>
  <c r="BT81" i="3"/>
  <c r="BT126" i="3"/>
  <c r="BT118" i="3"/>
  <c r="BT79" i="3"/>
  <c r="BT106" i="3" s="1"/>
  <c r="BT97" i="3"/>
  <c r="BT149" i="3"/>
  <c r="BT140" i="3"/>
  <c r="BT132" i="3"/>
  <c r="BT135" i="3"/>
  <c r="BT127" i="3"/>
  <c r="BT119" i="3"/>
  <c r="BT110" i="3"/>
  <c r="BT103" i="3"/>
  <c r="BT98" i="3"/>
  <c r="BT134" i="3"/>
  <c r="BT117" i="3"/>
  <c r="BT112" i="3"/>
  <c r="BT96" i="3"/>
  <c r="BU3" i="3"/>
  <c r="BT59" i="3"/>
  <c r="BT147" i="3"/>
  <c r="BT82" i="3"/>
  <c r="BT150" i="3" s="1"/>
  <c r="BT133" i="3"/>
  <c r="BT111" i="3"/>
  <c r="BT78" i="3"/>
  <c r="BT125" i="3"/>
  <c r="BT128" i="3" s="1"/>
  <c r="BT141" i="3"/>
  <c r="BT80" i="3"/>
  <c r="BT120" i="3" s="1"/>
  <c r="BT142" i="3"/>
  <c r="BT89" i="3"/>
  <c r="BT11" i="3"/>
  <c r="BT10" i="3" s="1"/>
  <c r="BT17" i="3"/>
  <c r="BT21" i="3"/>
  <c r="BT66" i="3"/>
  <c r="BT13" i="3"/>
  <c r="BT9" i="3"/>
  <c r="BT8" i="3" s="1"/>
  <c r="BT49" i="3"/>
  <c r="BT15" i="3"/>
  <c r="BT19" i="3"/>
  <c r="BT18" i="3" s="1"/>
  <c r="BT5" i="3"/>
  <c r="BT91" i="3" s="1"/>
  <c r="BS105" i="3"/>
  <c r="BS107" i="3" s="1"/>
  <c r="BS128" i="3"/>
  <c r="BS151" i="3"/>
  <c r="BR176" i="3"/>
  <c r="BR50" i="3" s="1"/>
  <c r="BS173" i="3"/>
  <c r="BS92" i="3"/>
  <c r="BS6" i="3"/>
  <c r="BS4" i="3"/>
  <c r="BS90" i="3"/>
  <c r="BS40" i="3"/>
  <c r="BS39" i="3"/>
  <c r="BS91" i="3"/>
  <c r="BS136" i="3"/>
  <c r="BS99" i="3"/>
  <c r="BS121" i="3"/>
  <c r="BS166" i="3"/>
  <c r="BT99" i="3" l="1"/>
  <c r="BT158" i="3"/>
  <c r="BT84" i="3"/>
  <c r="BT151" i="3"/>
  <c r="BT121" i="3"/>
  <c r="BS93" i="3"/>
  <c r="BS176" i="3" s="1"/>
  <c r="BS50" i="3" s="1"/>
  <c r="BT173" i="3"/>
  <c r="BT90" i="3"/>
  <c r="BT105" i="3"/>
  <c r="BT113" i="3"/>
  <c r="BT136" i="3"/>
  <c r="BT166" i="3"/>
  <c r="BT6" i="3"/>
  <c r="BT4" i="3"/>
  <c r="BT40" i="3"/>
  <c r="BT39" i="3"/>
  <c r="BU156" i="3"/>
  <c r="BU155" i="3"/>
  <c r="BU157" i="3"/>
  <c r="BU163" i="3"/>
  <c r="BU172" i="3"/>
  <c r="BU164" i="3"/>
  <c r="BU83" i="3"/>
  <c r="BU165" i="3" s="1"/>
  <c r="BU170" i="3"/>
  <c r="BU171" i="3"/>
  <c r="BU149" i="3"/>
  <c r="BU140" i="3"/>
  <c r="BU132" i="3"/>
  <c r="BU127" i="3"/>
  <c r="BU119" i="3"/>
  <c r="BU110" i="3"/>
  <c r="BU103" i="3"/>
  <c r="BU98" i="3"/>
  <c r="BU82" i="3"/>
  <c r="BU150" i="3" s="1"/>
  <c r="BU141" i="3"/>
  <c r="BU133" i="3"/>
  <c r="BU80" i="3"/>
  <c r="BU120" i="3" s="1"/>
  <c r="BU111" i="3"/>
  <c r="BU78" i="3"/>
  <c r="BU92" i="3" s="1"/>
  <c r="BU162" i="3"/>
  <c r="BU81" i="3"/>
  <c r="BU135" i="3" s="1"/>
  <c r="BU118" i="3"/>
  <c r="BU97" i="3"/>
  <c r="BU13" i="3"/>
  <c r="BU9" i="3"/>
  <c r="BU8" i="3" s="1"/>
  <c r="BU134" i="3"/>
  <c r="BU117" i="3"/>
  <c r="BU112" i="3"/>
  <c r="BU96" i="3"/>
  <c r="BU147" i="3"/>
  <c r="BU125" i="3"/>
  <c r="BU148" i="3"/>
  <c r="BU126" i="3"/>
  <c r="BU79" i="3"/>
  <c r="BU106" i="3" s="1"/>
  <c r="BV3" i="3"/>
  <c r="BU59" i="3"/>
  <c r="BU142" i="3"/>
  <c r="BU89" i="3"/>
  <c r="BU15" i="3"/>
  <c r="BU19" i="3"/>
  <c r="BU18" i="3" s="1"/>
  <c r="BU66" i="3"/>
  <c r="BU11" i="3"/>
  <c r="BU10" i="3" s="1"/>
  <c r="BU17" i="3"/>
  <c r="BU21" i="3"/>
  <c r="BU49" i="3"/>
  <c r="BU5" i="3"/>
  <c r="BU91" i="3" s="1"/>
  <c r="BT143" i="3"/>
  <c r="BT104" i="3"/>
  <c r="BT92" i="3"/>
  <c r="BT107" i="3" l="1"/>
  <c r="BT93" i="3"/>
  <c r="BU128" i="3"/>
  <c r="BT176" i="3"/>
  <c r="BT50" i="3" s="1"/>
  <c r="BU158" i="3"/>
  <c r="BU99" i="3"/>
  <c r="BU151" i="3"/>
  <c r="BU121" i="3"/>
  <c r="BU166" i="3"/>
  <c r="BU113" i="3"/>
  <c r="BU136" i="3"/>
  <c r="BU173" i="3"/>
  <c r="BU6" i="3"/>
  <c r="BU4" i="3"/>
  <c r="BU90" i="3"/>
  <c r="BU93" i="3" s="1"/>
  <c r="BU84" i="3"/>
  <c r="BU143" i="3"/>
  <c r="BU40" i="3"/>
  <c r="BU39" i="3"/>
  <c r="BV156" i="3"/>
  <c r="BV157" i="3"/>
  <c r="BV83" i="3"/>
  <c r="BV165" i="3" s="1"/>
  <c r="BV172" i="3"/>
  <c r="BV162" i="3"/>
  <c r="BV170" i="3"/>
  <c r="BV171" i="3"/>
  <c r="BV155" i="3"/>
  <c r="BV163" i="3"/>
  <c r="BV82" i="3"/>
  <c r="BV150" i="3" s="1"/>
  <c r="BV141" i="3"/>
  <c r="BV133" i="3"/>
  <c r="BV80" i="3"/>
  <c r="BV120" i="3" s="1"/>
  <c r="BV111" i="3"/>
  <c r="BV78" i="3"/>
  <c r="BV92" i="3" s="1"/>
  <c r="BV147" i="3"/>
  <c r="BV142" i="3"/>
  <c r="BV134" i="3"/>
  <c r="BV125" i="3"/>
  <c r="BV117" i="3"/>
  <c r="BV112" i="3"/>
  <c r="BV96" i="3"/>
  <c r="BV89" i="3"/>
  <c r="BV164" i="3"/>
  <c r="BV140" i="3"/>
  <c r="BV119" i="3"/>
  <c r="BV103" i="3"/>
  <c r="BV98" i="3"/>
  <c r="BV81" i="3"/>
  <c r="BV135" i="3" s="1"/>
  <c r="BV118" i="3"/>
  <c r="BV97" i="3"/>
  <c r="BV148" i="3"/>
  <c r="BV126" i="3"/>
  <c r="BV79" i="3"/>
  <c r="BV106" i="3" s="1"/>
  <c r="BV59" i="3"/>
  <c r="BV149" i="3"/>
  <c r="BV127" i="3"/>
  <c r="BV13" i="3"/>
  <c r="BW3" i="3"/>
  <c r="BV132" i="3"/>
  <c r="BV110" i="3"/>
  <c r="BV11" i="3"/>
  <c r="BV10" i="3" s="1"/>
  <c r="BV17" i="3"/>
  <c r="BV21" i="3"/>
  <c r="BV49" i="3"/>
  <c r="BV9" i="3"/>
  <c r="BV8" i="3" s="1"/>
  <c r="BV19" i="3"/>
  <c r="BV18" i="3" s="1"/>
  <c r="BV66" i="3"/>
  <c r="BV15" i="3"/>
  <c r="BV5" i="3"/>
  <c r="BV104" i="3" s="1"/>
  <c r="BU105" i="3"/>
  <c r="BU104" i="3"/>
  <c r="BV105" i="3" l="1"/>
  <c r="BU107" i="3"/>
  <c r="BV143" i="3"/>
  <c r="BV151" i="3"/>
  <c r="BV113" i="3"/>
  <c r="BV128" i="3"/>
  <c r="BV136" i="3"/>
  <c r="BV84" i="3"/>
  <c r="BV158" i="3"/>
  <c r="BV166" i="3"/>
  <c r="BV107" i="3"/>
  <c r="BV6" i="3"/>
  <c r="BV4" i="3"/>
  <c r="BV39" i="3"/>
  <c r="BV40" i="3"/>
  <c r="BW156" i="3"/>
  <c r="BW157" i="3"/>
  <c r="BW155" i="3"/>
  <c r="BW163" i="3"/>
  <c r="BW172" i="3"/>
  <c r="BW164" i="3"/>
  <c r="BW162" i="3"/>
  <c r="BW83" i="3"/>
  <c r="BW165" i="3" s="1"/>
  <c r="BW170" i="3"/>
  <c r="BW171" i="3"/>
  <c r="BW147" i="3"/>
  <c r="BW142" i="3"/>
  <c r="BW134" i="3"/>
  <c r="BW125" i="3"/>
  <c r="BW117" i="3"/>
  <c r="BW112" i="3"/>
  <c r="BW96" i="3"/>
  <c r="BW89" i="3"/>
  <c r="BW148" i="3"/>
  <c r="BW81" i="3"/>
  <c r="BW135" i="3" s="1"/>
  <c r="BW126" i="3"/>
  <c r="BW118" i="3"/>
  <c r="BW79" i="3"/>
  <c r="BW106" i="3" s="1"/>
  <c r="BW97" i="3"/>
  <c r="BW141" i="3"/>
  <c r="BW80" i="3"/>
  <c r="BW120" i="3" s="1"/>
  <c r="BW140" i="3"/>
  <c r="BW119" i="3"/>
  <c r="BW103" i="3"/>
  <c r="BW98" i="3"/>
  <c r="BW149" i="3"/>
  <c r="BW127" i="3"/>
  <c r="BW82" i="3"/>
  <c r="BW150" i="3" s="1"/>
  <c r="BW13" i="3"/>
  <c r="BW9" i="3"/>
  <c r="BW8" i="3" s="1"/>
  <c r="BW132" i="3"/>
  <c r="BW110" i="3"/>
  <c r="BW133" i="3"/>
  <c r="BW111" i="3"/>
  <c r="BW78" i="3"/>
  <c r="BX3" i="3"/>
  <c r="BW15" i="3"/>
  <c r="BW19" i="3"/>
  <c r="BW18" i="3" s="1"/>
  <c r="BW49" i="3"/>
  <c r="BW59" i="3"/>
  <c r="BW66" i="3"/>
  <c r="BW11" i="3"/>
  <c r="BW10" i="3" s="1"/>
  <c r="BW17" i="3"/>
  <c r="BW21" i="3"/>
  <c r="BW5" i="3"/>
  <c r="BW104" i="3" s="1"/>
  <c r="BV91" i="3"/>
  <c r="BV90" i="3"/>
  <c r="BV99" i="3"/>
  <c r="BV121" i="3"/>
  <c r="BV173" i="3"/>
  <c r="BU176" i="3"/>
  <c r="BU50" i="3" s="1"/>
  <c r="BV93" i="3" l="1"/>
  <c r="BW84" i="3"/>
  <c r="BW136" i="3"/>
  <c r="BW166" i="3"/>
  <c r="BW158" i="3"/>
  <c r="BX156" i="3"/>
  <c r="BX155" i="3"/>
  <c r="BX157" i="3"/>
  <c r="BX83" i="3"/>
  <c r="BX165" i="3" s="1"/>
  <c r="BX172" i="3"/>
  <c r="BX162" i="3"/>
  <c r="BX163" i="3"/>
  <c r="BX170" i="3"/>
  <c r="BX164" i="3"/>
  <c r="BX171" i="3"/>
  <c r="BX148" i="3"/>
  <c r="BX81" i="3"/>
  <c r="BX135" i="3" s="1"/>
  <c r="BX126" i="3"/>
  <c r="BX118" i="3"/>
  <c r="BX79" i="3"/>
  <c r="BX106" i="3" s="1"/>
  <c r="BX97" i="3"/>
  <c r="BX149" i="3"/>
  <c r="BX140" i="3"/>
  <c r="BX132" i="3"/>
  <c r="BX127" i="3"/>
  <c r="BX119" i="3"/>
  <c r="BX110" i="3"/>
  <c r="BX103" i="3"/>
  <c r="BX98" i="3"/>
  <c r="BX147" i="3"/>
  <c r="BX142" i="3"/>
  <c r="BX125" i="3"/>
  <c r="BX89" i="3"/>
  <c r="BY3" i="3"/>
  <c r="BX59" i="3"/>
  <c r="BX141" i="3"/>
  <c r="BX80" i="3"/>
  <c r="BX120" i="3" s="1"/>
  <c r="BX82" i="3"/>
  <c r="BX150" i="3" s="1"/>
  <c r="BX117" i="3"/>
  <c r="BX96" i="3"/>
  <c r="BX13" i="3"/>
  <c r="BX133" i="3"/>
  <c r="BX111" i="3"/>
  <c r="BX78" i="3"/>
  <c r="BX134" i="3"/>
  <c r="BX112" i="3"/>
  <c r="BX9" i="3"/>
  <c r="BX8" i="3" s="1"/>
  <c r="BX11" i="3"/>
  <c r="BX10" i="3" s="1"/>
  <c r="BX17" i="3"/>
  <c r="BX21" i="3"/>
  <c r="BX66" i="3"/>
  <c r="BX15" i="3"/>
  <c r="BX19" i="3"/>
  <c r="BX18" i="3" s="1"/>
  <c r="BX49" i="3"/>
  <c r="BX5" i="3"/>
  <c r="BW91" i="3"/>
  <c r="BW92" i="3"/>
  <c r="BV176" i="3"/>
  <c r="BV50" i="3" s="1"/>
  <c r="BW113" i="3"/>
  <c r="BW143" i="3"/>
  <c r="BW90" i="3"/>
  <c r="BW173" i="3"/>
  <c r="BW99" i="3"/>
  <c r="BW121" i="3"/>
  <c r="BW6" i="3"/>
  <c r="BW4" i="3"/>
  <c r="BW40" i="3"/>
  <c r="BW39" i="3"/>
  <c r="BW105" i="3"/>
  <c r="BW107" i="3" s="1"/>
  <c r="BW128" i="3"/>
  <c r="BW151" i="3"/>
  <c r="BX99" i="3" l="1"/>
  <c r="BX84" i="3"/>
  <c r="BW93" i="3"/>
  <c r="BW176" i="3" s="1"/>
  <c r="BW50" i="3" s="1"/>
  <c r="BX128" i="3"/>
  <c r="BX158" i="3"/>
  <c r="BX6" i="3"/>
  <c r="BX4" i="3"/>
  <c r="BX39" i="3"/>
  <c r="BX40" i="3"/>
  <c r="BX104" i="3"/>
  <c r="BY156" i="3"/>
  <c r="BY155" i="3"/>
  <c r="BY157" i="3"/>
  <c r="BY163" i="3"/>
  <c r="BY172" i="3"/>
  <c r="BY164" i="3"/>
  <c r="BY83" i="3"/>
  <c r="BY165" i="3" s="1"/>
  <c r="BY170" i="3"/>
  <c r="BY162" i="3"/>
  <c r="BY171" i="3"/>
  <c r="BY149" i="3"/>
  <c r="BY140" i="3"/>
  <c r="BY132" i="3"/>
  <c r="BY127" i="3"/>
  <c r="BY119" i="3"/>
  <c r="BY110" i="3"/>
  <c r="BY103" i="3"/>
  <c r="BY98" i="3"/>
  <c r="BY82" i="3"/>
  <c r="BY150" i="3" s="1"/>
  <c r="BY141" i="3"/>
  <c r="BY133" i="3"/>
  <c r="BY80" i="3"/>
  <c r="BY120" i="3" s="1"/>
  <c r="BY111" i="3"/>
  <c r="BY78" i="3"/>
  <c r="BY92" i="3" s="1"/>
  <c r="BY148" i="3"/>
  <c r="BY126" i="3"/>
  <c r="BY79" i="3"/>
  <c r="BY106" i="3" s="1"/>
  <c r="BY13" i="3"/>
  <c r="BY9" i="3"/>
  <c r="BY8" i="3" s="1"/>
  <c r="BY147" i="3"/>
  <c r="BY142" i="3"/>
  <c r="BY125" i="3"/>
  <c r="BY89" i="3"/>
  <c r="BY117" i="3"/>
  <c r="BY96" i="3"/>
  <c r="BZ3" i="3"/>
  <c r="BY118" i="3"/>
  <c r="BY97" i="3"/>
  <c r="BY134" i="3"/>
  <c r="BY112" i="3"/>
  <c r="BY59" i="3"/>
  <c r="BY81" i="3"/>
  <c r="BY135" i="3" s="1"/>
  <c r="BY15" i="3"/>
  <c r="BY19" i="3"/>
  <c r="BY18" i="3" s="1"/>
  <c r="BY66" i="3"/>
  <c r="BY21" i="3"/>
  <c r="BY49" i="3"/>
  <c r="BY11" i="3"/>
  <c r="BY10" i="3" s="1"/>
  <c r="BY17" i="3"/>
  <c r="BY5" i="3"/>
  <c r="BX143" i="3"/>
  <c r="BX92" i="3"/>
  <c r="BX121" i="3"/>
  <c r="BX105" i="3"/>
  <c r="BX151" i="3"/>
  <c r="BX90" i="3"/>
  <c r="BX166" i="3"/>
  <c r="BX91" i="3"/>
  <c r="BX113" i="3"/>
  <c r="BX136" i="3"/>
  <c r="BX173" i="3"/>
  <c r="BX107" i="3" l="1"/>
  <c r="BX93" i="3"/>
  <c r="BY99" i="3"/>
  <c r="BY158" i="3"/>
  <c r="BY128" i="3"/>
  <c r="BY6" i="3"/>
  <c r="BY4" i="3"/>
  <c r="BY105" i="3"/>
  <c r="BY151" i="3"/>
  <c r="BY104" i="3"/>
  <c r="BY121" i="3"/>
  <c r="BY39" i="3"/>
  <c r="BY40" i="3"/>
  <c r="BY91" i="3"/>
  <c r="BY113" i="3"/>
  <c r="BY136" i="3"/>
  <c r="BY166" i="3"/>
  <c r="BX176" i="3"/>
  <c r="BX50" i="3" s="1"/>
  <c r="BZ156" i="3"/>
  <c r="BZ157" i="3"/>
  <c r="BZ155" i="3"/>
  <c r="BZ83" i="3"/>
  <c r="BZ165" i="3" s="1"/>
  <c r="BZ172" i="3"/>
  <c r="BZ162" i="3"/>
  <c r="BZ170" i="3"/>
  <c r="BZ171" i="3"/>
  <c r="BZ163" i="3"/>
  <c r="BZ164" i="3"/>
  <c r="BZ82" i="3"/>
  <c r="BZ150" i="3" s="1"/>
  <c r="BZ141" i="3"/>
  <c r="BZ133" i="3"/>
  <c r="BZ80" i="3"/>
  <c r="BZ120" i="3" s="1"/>
  <c r="BZ111" i="3"/>
  <c r="BZ78" i="3"/>
  <c r="BZ92" i="3" s="1"/>
  <c r="BZ147" i="3"/>
  <c r="BZ142" i="3"/>
  <c r="BZ134" i="3"/>
  <c r="BZ125" i="3"/>
  <c r="BZ117" i="3"/>
  <c r="BZ112" i="3"/>
  <c r="BZ96" i="3"/>
  <c r="BZ89" i="3"/>
  <c r="BZ149" i="3"/>
  <c r="BZ132" i="3"/>
  <c r="BZ127" i="3"/>
  <c r="BZ110" i="3"/>
  <c r="BZ148" i="3"/>
  <c r="BZ126" i="3"/>
  <c r="BZ79" i="3"/>
  <c r="BZ106" i="3" s="1"/>
  <c r="BZ118" i="3"/>
  <c r="BZ97" i="3"/>
  <c r="BZ13" i="3"/>
  <c r="BZ9" i="3"/>
  <c r="BZ8" i="3" s="1"/>
  <c r="BZ140" i="3"/>
  <c r="BZ119" i="3"/>
  <c r="BZ98" i="3"/>
  <c r="CA3" i="3"/>
  <c r="BZ59" i="3"/>
  <c r="BZ81" i="3"/>
  <c r="BZ135" i="3" s="1"/>
  <c r="BZ103" i="3"/>
  <c r="BZ11" i="3"/>
  <c r="BZ10" i="3" s="1"/>
  <c r="BZ17" i="3"/>
  <c r="BZ21" i="3"/>
  <c r="BZ49" i="3"/>
  <c r="BZ15" i="3"/>
  <c r="BZ19" i="3"/>
  <c r="BZ18" i="3" s="1"/>
  <c r="BZ66" i="3"/>
  <c r="BZ5" i="3"/>
  <c r="BZ91" i="3" s="1"/>
  <c r="BY90" i="3"/>
  <c r="BY84" i="3"/>
  <c r="BY143" i="3"/>
  <c r="BY173" i="3"/>
  <c r="BZ143" i="3" l="1"/>
  <c r="BZ113" i="3"/>
  <c r="BY93" i="3"/>
  <c r="BZ173" i="3"/>
  <c r="BY107" i="3"/>
  <c r="CA156" i="3"/>
  <c r="CA155" i="3"/>
  <c r="CA163" i="3"/>
  <c r="CA172" i="3"/>
  <c r="CA164" i="3"/>
  <c r="CA157" i="3"/>
  <c r="CA162" i="3"/>
  <c r="CA83" i="3"/>
  <c r="CA165" i="3" s="1"/>
  <c r="CA170" i="3"/>
  <c r="CA147" i="3"/>
  <c r="CA142" i="3"/>
  <c r="CA134" i="3"/>
  <c r="CA125" i="3"/>
  <c r="CA117" i="3"/>
  <c r="CA112" i="3"/>
  <c r="CA96" i="3"/>
  <c r="CA89" i="3"/>
  <c r="CA171" i="3"/>
  <c r="CA148" i="3"/>
  <c r="CA81" i="3"/>
  <c r="CA135" i="3" s="1"/>
  <c r="CA126" i="3"/>
  <c r="CA118" i="3"/>
  <c r="CA79" i="3"/>
  <c r="CA97" i="3"/>
  <c r="CA82" i="3"/>
  <c r="CA150" i="3" s="1"/>
  <c r="CA133" i="3"/>
  <c r="CA111" i="3"/>
  <c r="CA78" i="3"/>
  <c r="CA149" i="3"/>
  <c r="CA132" i="3"/>
  <c r="CA127" i="3"/>
  <c r="CA110" i="3"/>
  <c r="CA140" i="3"/>
  <c r="CA119" i="3"/>
  <c r="CA106" i="3"/>
  <c r="CA59" i="3"/>
  <c r="CA13" i="3"/>
  <c r="CA141" i="3"/>
  <c r="CA80" i="3"/>
  <c r="CA120" i="3" s="1"/>
  <c r="CA98" i="3"/>
  <c r="CA103" i="3"/>
  <c r="CB3" i="3"/>
  <c r="CA15" i="3"/>
  <c r="CA19" i="3"/>
  <c r="CA18" i="3" s="1"/>
  <c r="CA49" i="3"/>
  <c r="CA66" i="3"/>
  <c r="CA9" i="3"/>
  <c r="CA8" i="3" s="1"/>
  <c r="CA17" i="3"/>
  <c r="CA21" i="3"/>
  <c r="CA11" i="3"/>
  <c r="CA10" i="3" s="1"/>
  <c r="CA5" i="3"/>
  <c r="CA90" i="3" s="1"/>
  <c r="BZ39" i="3"/>
  <c r="BZ40" i="3"/>
  <c r="BZ90" i="3"/>
  <c r="BZ93" i="3" s="1"/>
  <c r="BZ136" i="3"/>
  <c r="BZ99" i="3"/>
  <c r="BZ121" i="3"/>
  <c r="BZ6" i="3"/>
  <c r="BZ4" i="3"/>
  <c r="BZ105" i="3"/>
  <c r="BZ128" i="3"/>
  <c r="BZ151" i="3"/>
  <c r="BZ158" i="3"/>
  <c r="BZ84" i="3"/>
  <c r="BZ166" i="3"/>
  <c r="BZ104" i="3"/>
  <c r="BY176" i="3" l="1"/>
  <c r="BY50" i="3" s="1"/>
  <c r="CA143" i="3"/>
  <c r="BZ107" i="3"/>
  <c r="BZ176" i="3" s="1"/>
  <c r="BZ50" i="3" s="1"/>
  <c r="CA113" i="3"/>
  <c r="CA91" i="3"/>
  <c r="CA105" i="3"/>
  <c r="CA128" i="3"/>
  <c r="CA151" i="3"/>
  <c r="CA166" i="3"/>
  <c r="CA104" i="3"/>
  <c r="CA107" i="3" s="1"/>
  <c r="CA84" i="3"/>
  <c r="CA92" i="3"/>
  <c r="CA173" i="3"/>
  <c r="CA158" i="3"/>
  <c r="CB156" i="3"/>
  <c r="CB155" i="3"/>
  <c r="CB157" i="3"/>
  <c r="CB83" i="3"/>
  <c r="CB165" i="3" s="1"/>
  <c r="CB172" i="3"/>
  <c r="CB162" i="3"/>
  <c r="CB163" i="3"/>
  <c r="CB170" i="3"/>
  <c r="CB164" i="3"/>
  <c r="CB171" i="3"/>
  <c r="CB148" i="3"/>
  <c r="CB81" i="3"/>
  <c r="CB135" i="3" s="1"/>
  <c r="CB126" i="3"/>
  <c r="CB118" i="3"/>
  <c r="CB79" i="3"/>
  <c r="CB106" i="3" s="1"/>
  <c r="CB97" i="3"/>
  <c r="CB149" i="3"/>
  <c r="CB140" i="3"/>
  <c r="CB132" i="3"/>
  <c r="CB127" i="3"/>
  <c r="CB119" i="3"/>
  <c r="CB110" i="3"/>
  <c r="CB103" i="3"/>
  <c r="CB98" i="3"/>
  <c r="CB134" i="3"/>
  <c r="CB117" i="3"/>
  <c r="CB112" i="3"/>
  <c r="CB96" i="3"/>
  <c r="CC3" i="3"/>
  <c r="CB59" i="3"/>
  <c r="CB142" i="3"/>
  <c r="CB89" i="3"/>
  <c r="CB13" i="3"/>
  <c r="CB9" i="3"/>
  <c r="CB8" i="3" s="1"/>
  <c r="CB147" i="3"/>
  <c r="CB133" i="3"/>
  <c r="CB80" i="3"/>
  <c r="CB120" i="3" s="1"/>
  <c r="CB78" i="3"/>
  <c r="CB82" i="3"/>
  <c r="CB150" i="3" s="1"/>
  <c r="CB141" i="3"/>
  <c r="CB125" i="3"/>
  <c r="CB111" i="3"/>
  <c r="CB11" i="3"/>
  <c r="CB10" i="3" s="1"/>
  <c r="CB17" i="3"/>
  <c r="CB21" i="3"/>
  <c r="CB66" i="3"/>
  <c r="CB49" i="3"/>
  <c r="CB15" i="3"/>
  <c r="CB19" i="3"/>
  <c r="CB18" i="3" s="1"/>
  <c r="CB5" i="3"/>
  <c r="CB91" i="3" s="1"/>
  <c r="CA6" i="3"/>
  <c r="CA4" i="3"/>
  <c r="CA40" i="3"/>
  <c r="CA39" i="3"/>
  <c r="CA136" i="3"/>
  <c r="CA99" i="3"/>
  <c r="CA121" i="3"/>
  <c r="CB104" i="3" l="1"/>
  <c r="CB105" i="3"/>
  <c r="CB90" i="3"/>
  <c r="CA93" i="3"/>
  <c r="CA176" i="3" s="1"/>
  <c r="CA50" i="3" s="1"/>
  <c r="CB158" i="3"/>
  <c r="CB128" i="3"/>
  <c r="CB84" i="3"/>
  <c r="CB99" i="3"/>
  <c r="CB113" i="3"/>
  <c r="CB136" i="3"/>
  <c r="CB173" i="3"/>
  <c r="CB40" i="3"/>
  <c r="CB39" i="3"/>
  <c r="CB166" i="3"/>
  <c r="CB6" i="3"/>
  <c r="CB4" i="3"/>
  <c r="CC156" i="3"/>
  <c r="CC155" i="3"/>
  <c r="CC157" i="3"/>
  <c r="CC163" i="3"/>
  <c r="CC172" i="3"/>
  <c r="CC164" i="3"/>
  <c r="CC83" i="3"/>
  <c r="CC165" i="3" s="1"/>
  <c r="CC162" i="3"/>
  <c r="CC170" i="3"/>
  <c r="CC171" i="3"/>
  <c r="CC149" i="3"/>
  <c r="CC140" i="3"/>
  <c r="CC132" i="3"/>
  <c r="CC127" i="3"/>
  <c r="CC119" i="3"/>
  <c r="CC110" i="3"/>
  <c r="CC103" i="3"/>
  <c r="CC98" i="3"/>
  <c r="CC82" i="3"/>
  <c r="CC150" i="3" s="1"/>
  <c r="CC141" i="3"/>
  <c r="CC133" i="3"/>
  <c r="CC80" i="3"/>
  <c r="CC120" i="3" s="1"/>
  <c r="CC111" i="3"/>
  <c r="CC78" i="3"/>
  <c r="CC92" i="3" s="1"/>
  <c r="CC81" i="3"/>
  <c r="CC135" i="3" s="1"/>
  <c r="CC118" i="3"/>
  <c r="CC97" i="3"/>
  <c r="CC13" i="3"/>
  <c r="CC9" i="3"/>
  <c r="CC8" i="3" s="1"/>
  <c r="CC125" i="3"/>
  <c r="CC96" i="3"/>
  <c r="CC142" i="3"/>
  <c r="CC126" i="3"/>
  <c r="CC112" i="3"/>
  <c r="CC89" i="3"/>
  <c r="CC147" i="3"/>
  <c r="CC117" i="3"/>
  <c r="CC148" i="3"/>
  <c r="CC134" i="3"/>
  <c r="CC79" i="3"/>
  <c r="CC106" i="3" s="1"/>
  <c r="CD3" i="3"/>
  <c r="CC59" i="3"/>
  <c r="CC15" i="3"/>
  <c r="CC19" i="3"/>
  <c r="CC18" i="3" s="1"/>
  <c r="CC66" i="3"/>
  <c r="CC11" i="3"/>
  <c r="CC10" i="3" s="1"/>
  <c r="CC17" i="3"/>
  <c r="CC21" i="3"/>
  <c r="CC49" i="3"/>
  <c r="CC5" i="3"/>
  <c r="CC90" i="3" s="1"/>
  <c r="CB121" i="3"/>
  <c r="CB143" i="3"/>
  <c r="CB151" i="3"/>
  <c r="CB92" i="3"/>
  <c r="CB93" i="3" l="1"/>
  <c r="CB107" i="3"/>
  <c r="CC99" i="3"/>
  <c r="CC91" i="3"/>
  <c r="CC93" i="3" s="1"/>
  <c r="CC173" i="3"/>
  <c r="CC158" i="3"/>
  <c r="CC113" i="3"/>
  <c r="CC151" i="3"/>
  <c r="CC84" i="3"/>
  <c r="CC143" i="3"/>
  <c r="CC166" i="3"/>
  <c r="CB176" i="3"/>
  <c r="CB50" i="3" s="1"/>
  <c r="CC40" i="3"/>
  <c r="CC39" i="3"/>
  <c r="CC6" i="3"/>
  <c r="CC4" i="3"/>
  <c r="CC105" i="3"/>
  <c r="CC128" i="3"/>
  <c r="CC104" i="3"/>
  <c r="CC136" i="3"/>
  <c r="CD156" i="3"/>
  <c r="CD157" i="3"/>
  <c r="CD83" i="3"/>
  <c r="CD165" i="3" s="1"/>
  <c r="CD172" i="3"/>
  <c r="CD155" i="3"/>
  <c r="CD162" i="3"/>
  <c r="CD170" i="3"/>
  <c r="CD171" i="3"/>
  <c r="CD163" i="3"/>
  <c r="CD164" i="3"/>
  <c r="CD82" i="3"/>
  <c r="CD150" i="3" s="1"/>
  <c r="CD141" i="3"/>
  <c r="CD133" i="3"/>
  <c r="CD80" i="3"/>
  <c r="CD120" i="3" s="1"/>
  <c r="CD111" i="3"/>
  <c r="CD78" i="3"/>
  <c r="CD92" i="3" s="1"/>
  <c r="CD147" i="3"/>
  <c r="CD142" i="3"/>
  <c r="CD134" i="3"/>
  <c r="CD125" i="3"/>
  <c r="CD117" i="3"/>
  <c r="CD112" i="3"/>
  <c r="CD96" i="3"/>
  <c r="CD89" i="3"/>
  <c r="CD140" i="3"/>
  <c r="CD119" i="3"/>
  <c r="CD103" i="3"/>
  <c r="CD98" i="3"/>
  <c r="CD148" i="3"/>
  <c r="CD132" i="3"/>
  <c r="CD118" i="3"/>
  <c r="CD79" i="3"/>
  <c r="CD106" i="3" s="1"/>
  <c r="CE3" i="3"/>
  <c r="CD149" i="3"/>
  <c r="CD81" i="3"/>
  <c r="CD135" i="3" s="1"/>
  <c r="CD9" i="3"/>
  <c r="CD8" i="3" s="1"/>
  <c r="CD126" i="3"/>
  <c r="CD110" i="3"/>
  <c r="CD97" i="3"/>
  <c r="CD59" i="3"/>
  <c r="CD127" i="3"/>
  <c r="CD11" i="3"/>
  <c r="CD10" i="3" s="1"/>
  <c r="CD17" i="3"/>
  <c r="CD21" i="3"/>
  <c r="CD13" i="3"/>
  <c r="CD49" i="3"/>
  <c r="CD19" i="3"/>
  <c r="CD18" i="3" s="1"/>
  <c r="CD66" i="3"/>
  <c r="CD15" i="3"/>
  <c r="CD5" i="3"/>
  <c r="CD104" i="3" s="1"/>
  <c r="CC121" i="3"/>
  <c r="CC107" i="3" l="1"/>
  <c r="CD90" i="3"/>
  <c r="CD84" i="3"/>
  <c r="CD143" i="3"/>
  <c r="CC176" i="3"/>
  <c r="CC50" i="3" s="1"/>
  <c r="CD166" i="3"/>
  <c r="CD39" i="3"/>
  <c r="CD40" i="3"/>
  <c r="CE156" i="3"/>
  <c r="CE157" i="3"/>
  <c r="CE163" i="3"/>
  <c r="CE172" i="3"/>
  <c r="CE164" i="3"/>
  <c r="CE155" i="3"/>
  <c r="CE162" i="3"/>
  <c r="CE83" i="3"/>
  <c r="CE165" i="3" s="1"/>
  <c r="CE170" i="3"/>
  <c r="CE171" i="3"/>
  <c r="CE147" i="3"/>
  <c r="CE142" i="3"/>
  <c r="CE134" i="3"/>
  <c r="CE125" i="3"/>
  <c r="CE117" i="3"/>
  <c r="CE112" i="3"/>
  <c r="CE96" i="3"/>
  <c r="CE89" i="3"/>
  <c r="CE148" i="3"/>
  <c r="CE81" i="3"/>
  <c r="CE135" i="3" s="1"/>
  <c r="CE126" i="3"/>
  <c r="CE118" i="3"/>
  <c r="CE79" i="3"/>
  <c r="CE106" i="3" s="1"/>
  <c r="CE97" i="3"/>
  <c r="CE141" i="3"/>
  <c r="CE80" i="3"/>
  <c r="CE120" i="3" s="1"/>
  <c r="CE140" i="3"/>
  <c r="CE127" i="3"/>
  <c r="CE111" i="3"/>
  <c r="CE98" i="3"/>
  <c r="CE132" i="3"/>
  <c r="CE103" i="3"/>
  <c r="CF3" i="3"/>
  <c r="CE59" i="3"/>
  <c r="CE149" i="3"/>
  <c r="CE133" i="3"/>
  <c r="CE119" i="3"/>
  <c r="CE78" i="3"/>
  <c r="CE82" i="3"/>
  <c r="CE150" i="3" s="1"/>
  <c r="CE110" i="3"/>
  <c r="CE9" i="3"/>
  <c r="CE8" i="3" s="1"/>
  <c r="CE15" i="3"/>
  <c r="CE19" i="3"/>
  <c r="CE18" i="3" s="1"/>
  <c r="CE49" i="3"/>
  <c r="CE66" i="3"/>
  <c r="CE13" i="3"/>
  <c r="CE11" i="3"/>
  <c r="CE10" i="3" s="1"/>
  <c r="CE17" i="3"/>
  <c r="CE21" i="3"/>
  <c r="CE5" i="3"/>
  <c r="CE104" i="3" s="1"/>
  <c r="CD136" i="3"/>
  <c r="CD158" i="3"/>
  <c r="CD6" i="3"/>
  <c r="CD4" i="3"/>
  <c r="CD91" i="3"/>
  <c r="CD99" i="3"/>
  <c r="CD121" i="3"/>
  <c r="CD173" i="3"/>
  <c r="CD113" i="3"/>
  <c r="CD105" i="3"/>
  <c r="CD107" i="3" s="1"/>
  <c r="CD128" i="3"/>
  <c r="CD151" i="3"/>
  <c r="CD93" i="3" l="1"/>
  <c r="CE158" i="3"/>
  <c r="CE113" i="3"/>
  <c r="CE173" i="3"/>
  <c r="CE84" i="3"/>
  <c r="CD176" i="3"/>
  <c r="CD50" i="3" s="1"/>
  <c r="CE40" i="3"/>
  <c r="CE39" i="3"/>
  <c r="CE92" i="3"/>
  <c r="CE166" i="3"/>
  <c r="CE136" i="3"/>
  <c r="CE143" i="3"/>
  <c r="CE90" i="3"/>
  <c r="CF156" i="3"/>
  <c r="CF155" i="3"/>
  <c r="CF157" i="3"/>
  <c r="CF83" i="3"/>
  <c r="CF165" i="3" s="1"/>
  <c r="CF172" i="3"/>
  <c r="CF162" i="3"/>
  <c r="CF163" i="3"/>
  <c r="CF170" i="3"/>
  <c r="CF164" i="3"/>
  <c r="CF171" i="3"/>
  <c r="CF148" i="3"/>
  <c r="CF81" i="3"/>
  <c r="CF135" i="3" s="1"/>
  <c r="CF126" i="3"/>
  <c r="CF118" i="3"/>
  <c r="CF79" i="3"/>
  <c r="CF106" i="3" s="1"/>
  <c r="CF97" i="3"/>
  <c r="CF149" i="3"/>
  <c r="CF140" i="3"/>
  <c r="CF132" i="3"/>
  <c r="CF127" i="3"/>
  <c r="CF119" i="3"/>
  <c r="CF110" i="3"/>
  <c r="CF103" i="3"/>
  <c r="CF98" i="3"/>
  <c r="CF147" i="3"/>
  <c r="CF142" i="3"/>
  <c r="CF125" i="3"/>
  <c r="CF89" i="3"/>
  <c r="CG3" i="3"/>
  <c r="CF59" i="3"/>
  <c r="CF82" i="3"/>
  <c r="CF150" i="3" s="1"/>
  <c r="CF134" i="3"/>
  <c r="CF80" i="3"/>
  <c r="CF120" i="3" s="1"/>
  <c r="CF111" i="3"/>
  <c r="CF96" i="3"/>
  <c r="CF9" i="3"/>
  <c r="CF8" i="3" s="1"/>
  <c r="CF141" i="3"/>
  <c r="CF112" i="3"/>
  <c r="CF133" i="3"/>
  <c r="CF117" i="3"/>
  <c r="CF78" i="3"/>
  <c r="CF11" i="3"/>
  <c r="CF10" i="3" s="1"/>
  <c r="CF17" i="3"/>
  <c r="CF21" i="3"/>
  <c r="CF66" i="3"/>
  <c r="CF13" i="3"/>
  <c r="CF15" i="3"/>
  <c r="CF19" i="3"/>
  <c r="CF18" i="3" s="1"/>
  <c r="CF49" i="3"/>
  <c r="CF5" i="3"/>
  <c r="CF91" i="3" s="1"/>
  <c r="CE99" i="3"/>
  <c r="CE121" i="3"/>
  <c r="CE6" i="3"/>
  <c r="CE4" i="3"/>
  <c r="CE91" i="3"/>
  <c r="CE105" i="3"/>
  <c r="CE107" i="3" s="1"/>
  <c r="CE128" i="3"/>
  <c r="CE151" i="3"/>
  <c r="CF128" i="3" l="1"/>
  <c r="CF173" i="3"/>
  <c r="CF84" i="3"/>
  <c r="CF99" i="3"/>
  <c r="CF158" i="3"/>
  <c r="CE93" i="3"/>
  <c r="CE176" i="3" s="1"/>
  <c r="CE50" i="3" s="1"/>
  <c r="CF121" i="3"/>
  <c r="CF40" i="3"/>
  <c r="CF39" i="3"/>
  <c r="CF92" i="3"/>
  <c r="CF113" i="3"/>
  <c r="CF136" i="3"/>
  <c r="CF4" i="3"/>
  <c r="CF6" i="3"/>
  <c r="CG156" i="3"/>
  <c r="CG155" i="3"/>
  <c r="CG157" i="3"/>
  <c r="CG163" i="3"/>
  <c r="CG172" i="3"/>
  <c r="CG164" i="3"/>
  <c r="CG83" i="3"/>
  <c r="CG165" i="3" s="1"/>
  <c r="CG170" i="3"/>
  <c r="CG171" i="3"/>
  <c r="CG149" i="3"/>
  <c r="CG140" i="3"/>
  <c r="CG132" i="3"/>
  <c r="CG127" i="3"/>
  <c r="CG119" i="3"/>
  <c r="CG110" i="3"/>
  <c r="CG103" i="3"/>
  <c r="CG98" i="3"/>
  <c r="CG162" i="3"/>
  <c r="CG82" i="3"/>
  <c r="CG150" i="3" s="1"/>
  <c r="CG141" i="3"/>
  <c r="CG133" i="3"/>
  <c r="CG80" i="3"/>
  <c r="CG120" i="3" s="1"/>
  <c r="CG111" i="3"/>
  <c r="CG78" i="3"/>
  <c r="CG92" i="3" s="1"/>
  <c r="CG148" i="3"/>
  <c r="CG126" i="3"/>
  <c r="CG79" i="3"/>
  <c r="CG106" i="3" s="1"/>
  <c r="CG13" i="3"/>
  <c r="CG9" i="3"/>
  <c r="CG8" i="3" s="1"/>
  <c r="CG142" i="3"/>
  <c r="CG117" i="3"/>
  <c r="CG89" i="3"/>
  <c r="CG59" i="3"/>
  <c r="CG147" i="3"/>
  <c r="CG134" i="3"/>
  <c r="CG118" i="3"/>
  <c r="CG81" i="3"/>
  <c r="CG135" i="3" s="1"/>
  <c r="CG96" i="3"/>
  <c r="CH3" i="3"/>
  <c r="CG125" i="3"/>
  <c r="CG112" i="3"/>
  <c r="CG97" i="3"/>
  <c r="CG15" i="3"/>
  <c r="CG19" i="3"/>
  <c r="CG18" i="3" s="1"/>
  <c r="CG66" i="3"/>
  <c r="CG21" i="3"/>
  <c r="CG49" i="3"/>
  <c r="CG11" i="3"/>
  <c r="CG10" i="3" s="1"/>
  <c r="CG17" i="3"/>
  <c r="CG5" i="3"/>
  <c r="CF143" i="3"/>
  <c r="CF104" i="3"/>
  <c r="CF105" i="3"/>
  <c r="CF151" i="3"/>
  <c r="CF90" i="3"/>
  <c r="CF166" i="3"/>
  <c r="CG173" i="3" l="1"/>
  <c r="CF93" i="3"/>
  <c r="CF107" i="3"/>
  <c r="CF176" i="3" s="1"/>
  <c r="CF50" i="3" s="1"/>
  <c r="CG6" i="3"/>
  <c r="CG4" i="3"/>
  <c r="CG99" i="3"/>
  <c r="CG151" i="3"/>
  <c r="CG104" i="3"/>
  <c r="CG143" i="3"/>
  <c r="CG105" i="3"/>
  <c r="CG40" i="3"/>
  <c r="CG39" i="3"/>
  <c r="CG128" i="3"/>
  <c r="CG166" i="3"/>
  <c r="CG158" i="3"/>
  <c r="CH156" i="3"/>
  <c r="CH157" i="3"/>
  <c r="CH155" i="3"/>
  <c r="CH83" i="3"/>
  <c r="CH165" i="3" s="1"/>
  <c r="CH172" i="3"/>
  <c r="CH162" i="3"/>
  <c r="CH170" i="3"/>
  <c r="CH171" i="3"/>
  <c r="CH163" i="3"/>
  <c r="CH164" i="3"/>
  <c r="CH82" i="3"/>
  <c r="CH150" i="3" s="1"/>
  <c r="CH141" i="3"/>
  <c r="CH133" i="3"/>
  <c r="CH80" i="3"/>
  <c r="CH120" i="3" s="1"/>
  <c r="CH111" i="3"/>
  <c r="CH78" i="3"/>
  <c r="CH92" i="3" s="1"/>
  <c r="CH147" i="3"/>
  <c r="CH142" i="3"/>
  <c r="CH134" i="3"/>
  <c r="CH125" i="3"/>
  <c r="CH117" i="3"/>
  <c r="CH112" i="3"/>
  <c r="CH96" i="3"/>
  <c r="CH89" i="3"/>
  <c r="CH149" i="3"/>
  <c r="CH132" i="3"/>
  <c r="CH127" i="3"/>
  <c r="CH110" i="3"/>
  <c r="CH97" i="3"/>
  <c r="CH140" i="3"/>
  <c r="CH126" i="3"/>
  <c r="CH98" i="3"/>
  <c r="CH118" i="3"/>
  <c r="CH103" i="3"/>
  <c r="CH148" i="3"/>
  <c r="CH81" i="3"/>
  <c r="CH135" i="3" s="1"/>
  <c r="CH119" i="3"/>
  <c r="CH79" i="3"/>
  <c r="CH106" i="3" s="1"/>
  <c r="CI3" i="3"/>
  <c r="CH13" i="3"/>
  <c r="CH11" i="3"/>
  <c r="CH10" i="3" s="1"/>
  <c r="CH17" i="3"/>
  <c r="CH21" i="3"/>
  <c r="CH49" i="3"/>
  <c r="CH59" i="3"/>
  <c r="CH9" i="3"/>
  <c r="CH8" i="3" s="1"/>
  <c r="CH15" i="3"/>
  <c r="CH66" i="3"/>
  <c r="CH19" i="3"/>
  <c r="CH18" i="3" s="1"/>
  <c r="CH5" i="3"/>
  <c r="CH104" i="3" s="1"/>
  <c r="CG121" i="3"/>
  <c r="CG90" i="3"/>
  <c r="CG84" i="3"/>
  <c r="CG91" i="3"/>
  <c r="CG113" i="3"/>
  <c r="CG136" i="3"/>
  <c r="CH105" i="3" l="1"/>
  <c r="CH107" i="3" s="1"/>
  <c r="CH113" i="3"/>
  <c r="CH143" i="3"/>
  <c r="CG93" i="3"/>
  <c r="CH128" i="3"/>
  <c r="CH158" i="3"/>
  <c r="CG107" i="3"/>
  <c r="CH6" i="3"/>
  <c r="CH4" i="3"/>
  <c r="CH39" i="3"/>
  <c r="CH40" i="3"/>
  <c r="CH90" i="3"/>
  <c r="CH91" i="3"/>
  <c r="CH136" i="3"/>
  <c r="CH99" i="3"/>
  <c r="CH121" i="3"/>
  <c r="CH173" i="3"/>
  <c r="CH151" i="3"/>
  <c r="CH84" i="3"/>
  <c r="CH166" i="3"/>
  <c r="CI156" i="3"/>
  <c r="CI155" i="3"/>
  <c r="CI163" i="3"/>
  <c r="CI172" i="3"/>
  <c r="CI157" i="3"/>
  <c r="CI164" i="3"/>
  <c r="CI171" i="3"/>
  <c r="CI162" i="3"/>
  <c r="CI83" i="3"/>
  <c r="CI165" i="3" s="1"/>
  <c r="CI147" i="3"/>
  <c r="CI142" i="3"/>
  <c r="CI134" i="3"/>
  <c r="CI125" i="3"/>
  <c r="CI117" i="3"/>
  <c r="CI112" i="3"/>
  <c r="CI96" i="3"/>
  <c r="CI89" i="3"/>
  <c r="CI148" i="3"/>
  <c r="CI81" i="3"/>
  <c r="CI135" i="3" s="1"/>
  <c r="CI126" i="3"/>
  <c r="CI118" i="3"/>
  <c r="CI79" i="3"/>
  <c r="CI106" i="3" s="1"/>
  <c r="CI97" i="3"/>
  <c r="CI170" i="3"/>
  <c r="CI82" i="3"/>
  <c r="CI150" i="3" s="1"/>
  <c r="CI133" i="3"/>
  <c r="CI111" i="3"/>
  <c r="CI78" i="3"/>
  <c r="CI132" i="3"/>
  <c r="CI119" i="3"/>
  <c r="CJ3" i="3"/>
  <c r="CI9" i="3"/>
  <c r="CI8" i="3" s="1"/>
  <c r="CI149" i="3"/>
  <c r="CI80" i="3"/>
  <c r="CI120" i="3" s="1"/>
  <c r="CI140" i="3"/>
  <c r="CI110" i="3"/>
  <c r="CI98" i="3"/>
  <c r="CI59" i="3"/>
  <c r="CI141" i="3"/>
  <c r="CI127" i="3"/>
  <c r="CI103" i="3"/>
  <c r="CI15" i="3"/>
  <c r="CI19" i="3"/>
  <c r="CI18" i="3" s="1"/>
  <c r="CI49" i="3"/>
  <c r="CI66" i="3"/>
  <c r="CI13" i="3"/>
  <c r="CI17" i="3"/>
  <c r="CI21" i="3"/>
  <c r="CI11" i="3"/>
  <c r="CI10" i="3" s="1"/>
  <c r="CI5" i="3"/>
  <c r="CG176" i="3" l="1"/>
  <c r="CG50" i="3" s="1"/>
  <c r="CI173" i="3"/>
  <c r="CI84" i="3"/>
  <c r="CH93" i="3"/>
  <c r="CH176" i="3" s="1"/>
  <c r="CH50" i="3" s="1"/>
  <c r="CI113" i="3"/>
  <c r="CI40" i="3"/>
  <c r="CI39" i="3"/>
  <c r="CI99" i="3"/>
  <c r="CI121" i="3"/>
  <c r="CI166" i="3"/>
  <c r="CI6" i="3"/>
  <c r="CI4" i="3"/>
  <c r="CJ156" i="3"/>
  <c r="CJ155" i="3"/>
  <c r="CJ83" i="3"/>
  <c r="CJ165" i="3" s="1"/>
  <c r="CJ172" i="3"/>
  <c r="CJ162" i="3"/>
  <c r="CJ163" i="3"/>
  <c r="CJ164" i="3"/>
  <c r="CJ170" i="3"/>
  <c r="CJ157" i="3"/>
  <c r="CJ171" i="3"/>
  <c r="CJ148" i="3"/>
  <c r="CJ81" i="3"/>
  <c r="CJ135" i="3" s="1"/>
  <c r="CJ126" i="3"/>
  <c r="CJ118" i="3"/>
  <c r="CJ79" i="3"/>
  <c r="CJ106" i="3" s="1"/>
  <c r="CJ97" i="3"/>
  <c r="CJ149" i="3"/>
  <c r="CJ140" i="3"/>
  <c r="CJ132" i="3"/>
  <c r="CJ127" i="3"/>
  <c r="CJ119" i="3"/>
  <c r="CJ110" i="3"/>
  <c r="CJ103" i="3"/>
  <c r="CJ98" i="3"/>
  <c r="CJ134" i="3"/>
  <c r="CJ117" i="3"/>
  <c r="CJ112" i="3"/>
  <c r="CJ96" i="3"/>
  <c r="CK3" i="3"/>
  <c r="CJ59" i="3"/>
  <c r="CJ141" i="3"/>
  <c r="CJ125" i="3"/>
  <c r="CJ111" i="3"/>
  <c r="CJ142" i="3"/>
  <c r="CJ89" i="3"/>
  <c r="CJ147" i="3"/>
  <c r="CJ133" i="3"/>
  <c r="CJ80" i="3"/>
  <c r="CJ120" i="3" s="1"/>
  <c r="CJ78" i="3"/>
  <c r="CJ92" i="3" s="1"/>
  <c r="CJ82" i="3"/>
  <c r="CJ150" i="3" s="1"/>
  <c r="CJ13" i="3"/>
  <c r="CJ11" i="3"/>
  <c r="CJ10" i="3" s="1"/>
  <c r="CJ17" i="3"/>
  <c r="CJ21" i="3"/>
  <c r="CJ66" i="3"/>
  <c r="CJ9" i="3"/>
  <c r="CJ8" i="3" s="1"/>
  <c r="CJ49" i="3"/>
  <c r="CJ15" i="3"/>
  <c r="CJ19" i="3"/>
  <c r="CJ18" i="3" s="1"/>
  <c r="CJ5" i="3"/>
  <c r="CJ91" i="3" s="1"/>
  <c r="CI136" i="3"/>
  <c r="CI105" i="3"/>
  <c r="CI128" i="3"/>
  <c r="CI151" i="3"/>
  <c r="CI91" i="3"/>
  <c r="CI92" i="3"/>
  <c r="CI158" i="3"/>
  <c r="CI143" i="3"/>
  <c r="CI104" i="3"/>
  <c r="CI90" i="3"/>
  <c r="CJ173" i="3" l="1"/>
  <c r="CJ105" i="3"/>
  <c r="CI107" i="3"/>
  <c r="CJ128" i="3"/>
  <c r="CI93" i="3"/>
  <c r="CJ113" i="3"/>
  <c r="CJ166" i="3"/>
  <c r="CJ6" i="3"/>
  <c r="CJ4" i="3"/>
  <c r="CJ40" i="3"/>
  <c r="CJ39" i="3"/>
  <c r="CJ84" i="3"/>
  <c r="CJ151" i="3"/>
  <c r="CK156" i="3"/>
  <c r="CK155" i="3"/>
  <c r="CK157" i="3"/>
  <c r="CK163" i="3"/>
  <c r="CK172" i="3"/>
  <c r="CK164" i="3"/>
  <c r="CK83" i="3"/>
  <c r="CK165" i="3" s="1"/>
  <c r="CK170" i="3"/>
  <c r="CK162" i="3"/>
  <c r="CK171" i="3"/>
  <c r="CK149" i="3"/>
  <c r="CK140" i="3"/>
  <c r="CK132" i="3"/>
  <c r="CK127" i="3"/>
  <c r="CK119" i="3"/>
  <c r="CK110" i="3"/>
  <c r="CK103" i="3"/>
  <c r="CK98" i="3"/>
  <c r="CK82" i="3"/>
  <c r="CK150" i="3" s="1"/>
  <c r="CK141" i="3"/>
  <c r="CK133" i="3"/>
  <c r="CK80" i="3"/>
  <c r="CK120" i="3" s="1"/>
  <c r="CK111" i="3"/>
  <c r="CK78" i="3"/>
  <c r="CK92" i="3" s="1"/>
  <c r="CK81" i="3"/>
  <c r="CK135" i="3" s="1"/>
  <c r="CK118" i="3"/>
  <c r="CK97" i="3"/>
  <c r="CK13" i="3"/>
  <c r="CK9" i="3"/>
  <c r="CK8" i="3" s="1"/>
  <c r="CK148" i="3"/>
  <c r="CK134" i="3"/>
  <c r="CK79" i="3"/>
  <c r="CK106" i="3" s="1"/>
  <c r="CK125" i="3"/>
  <c r="CK96" i="3"/>
  <c r="CL3" i="3"/>
  <c r="CK59" i="3"/>
  <c r="CK142" i="3"/>
  <c r="CK126" i="3"/>
  <c r="CK112" i="3"/>
  <c r="CK89" i="3"/>
  <c r="CK147" i="3"/>
  <c r="CK117" i="3"/>
  <c r="CK15" i="3"/>
  <c r="CK19" i="3"/>
  <c r="CK18" i="3" s="1"/>
  <c r="CK66" i="3"/>
  <c r="CK11" i="3"/>
  <c r="CK10" i="3" s="1"/>
  <c r="CK17" i="3"/>
  <c r="CK21" i="3"/>
  <c r="CK49" i="3"/>
  <c r="CK5" i="3"/>
  <c r="CK91" i="3" s="1"/>
  <c r="CJ121" i="3"/>
  <c r="CJ143" i="3"/>
  <c r="CJ104" i="3"/>
  <c r="CJ107" i="3" s="1"/>
  <c r="CJ99" i="3"/>
  <c r="CJ90" i="3"/>
  <c r="CJ93" i="3" s="1"/>
  <c r="CJ158" i="3"/>
  <c r="CJ136" i="3"/>
  <c r="CI176" i="3" l="1"/>
  <c r="CI50" i="3" s="1"/>
  <c r="CK105" i="3"/>
  <c r="CK99" i="3"/>
  <c r="CK158" i="3"/>
  <c r="CJ176" i="3"/>
  <c r="CJ50" i="3" s="1"/>
  <c r="CK121" i="3"/>
  <c r="CK39" i="3"/>
  <c r="CK40" i="3"/>
  <c r="CK136" i="3"/>
  <c r="CK151" i="3"/>
  <c r="CK128" i="3"/>
  <c r="CK84" i="3"/>
  <c r="CK143" i="3"/>
  <c r="CK173" i="3"/>
  <c r="CK113" i="3"/>
  <c r="CK166" i="3"/>
  <c r="CK6" i="3"/>
  <c r="CK4" i="3"/>
  <c r="CK90" i="3"/>
  <c r="CK93" i="3" s="1"/>
  <c r="CK104" i="3"/>
  <c r="CK107" i="3" s="1"/>
  <c r="CL156" i="3"/>
  <c r="CL157" i="3"/>
  <c r="CL83" i="3"/>
  <c r="CL165" i="3" s="1"/>
  <c r="CL162" i="3"/>
  <c r="CL155" i="3"/>
  <c r="CL170" i="3"/>
  <c r="CL171" i="3"/>
  <c r="CL163" i="3"/>
  <c r="CL172" i="3"/>
  <c r="CL164" i="3"/>
  <c r="CL82" i="3"/>
  <c r="CL150" i="3" s="1"/>
  <c r="CL141" i="3"/>
  <c r="CL133" i="3"/>
  <c r="CL80" i="3"/>
  <c r="CL120" i="3" s="1"/>
  <c r="CL111" i="3"/>
  <c r="CL78" i="3"/>
  <c r="CL92" i="3" s="1"/>
  <c r="CL147" i="3"/>
  <c r="CL142" i="3"/>
  <c r="CL134" i="3"/>
  <c r="CL125" i="3"/>
  <c r="CL117" i="3"/>
  <c r="CL112" i="3"/>
  <c r="CL96" i="3"/>
  <c r="CL89" i="3"/>
  <c r="CL140" i="3"/>
  <c r="CL119" i="3"/>
  <c r="CL103" i="3"/>
  <c r="CL98" i="3"/>
  <c r="CL127" i="3"/>
  <c r="CL59" i="3"/>
  <c r="CL148" i="3"/>
  <c r="CL132" i="3"/>
  <c r="CL118" i="3"/>
  <c r="CL79" i="3"/>
  <c r="CL13" i="3"/>
  <c r="CL149" i="3"/>
  <c r="CL81" i="3"/>
  <c r="CL135" i="3" s="1"/>
  <c r="CL106" i="3"/>
  <c r="CM3" i="3"/>
  <c r="CL126" i="3"/>
  <c r="CL110" i="3"/>
  <c r="CL97" i="3"/>
  <c r="CL9" i="3"/>
  <c r="CL8" i="3" s="1"/>
  <c r="CL11" i="3"/>
  <c r="CL10" i="3" s="1"/>
  <c r="CL17" i="3"/>
  <c r="CL21" i="3"/>
  <c r="CL49" i="3"/>
  <c r="CL19" i="3"/>
  <c r="CL18" i="3" s="1"/>
  <c r="CL66" i="3"/>
  <c r="CL15" i="3"/>
  <c r="CL5" i="3"/>
  <c r="CL104" i="3" s="1"/>
  <c r="CL128" i="3" l="1"/>
  <c r="CL113" i="3"/>
  <c r="CL173" i="3"/>
  <c r="CL158" i="3"/>
  <c r="CL136" i="3"/>
  <c r="CL143" i="3"/>
  <c r="CL84" i="3"/>
  <c r="CK176" i="3"/>
  <c r="CK50" i="3" s="1"/>
  <c r="CL91" i="3"/>
  <c r="CL105" i="3"/>
  <c r="CL107" i="3" s="1"/>
  <c r="CL151" i="3"/>
  <c r="CL90" i="3"/>
  <c r="CL6" i="3"/>
  <c r="CL4" i="3"/>
  <c r="CL39" i="3"/>
  <c r="CL40" i="3"/>
  <c r="CM156" i="3"/>
  <c r="CM157" i="3"/>
  <c r="CM155" i="3"/>
  <c r="CM163" i="3"/>
  <c r="CM164" i="3"/>
  <c r="CM170" i="3"/>
  <c r="CM162" i="3"/>
  <c r="CM171" i="3"/>
  <c r="CM83" i="3"/>
  <c r="CM165" i="3" s="1"/>
  <c r="CM172" i="3"/>
  <c r="CM147" i="3"/>
  <c r="CM142" i="3"/>
  <c r="CM134" i="3"/>
  <c r="CM125" i="3"/>
  <c r="CM117" i="3"/>
  <c r="CM112" i="3"/>
  <c r="CM96" i="3"/>
  <c r="CM89" i="3"/>
  <c r="CM148" i="3"/>
  <c r="CM81" i="3"/>
  <c r="CM135" i="3" s="1"/>
  <c r="CM126" i="3"/>
  <c r="CM118" i="3"/>
  <c r="CM79" i="3"/>
  <c r="CM106" i="3" s="1"/>
  <c r="CM97" i="3"/>
  <c r="CM141" i="3"/>
  <c r="CM80" i="3"/>
  <c r="CM120" i="3" s="1"/>
  <c r="CM82" i="3"/>
  <c r="CM150" i="3" s="1"/>
  <c r="CM110" i="3"/>
  <c r="CM140" i="3"/>
  <c r="CM127" i="3"/>
  <c r="CM111" i="3"/>
  <c r="CM98" i="3"/>
  <c r="CM13" i="3"/>
  <c r="CM9" i="3"/>
  <c r="CM8" i="3" s="1"/>
  <c r="CM132" i="3"/>
  <c r="CM103" i="3"/>
  <c r="CM149" i="3"/>
  <c r="CM133" i="3"/>
  <c r="CM119" i="3"/>
  <c r="CM78" i="3"/>
  <c r="CM92" i="3" s="1"/>
  <c r="CN3" i="3"/>
  <c r="CM15" i="3"/>
  <c r="CM19" i="3"/>
  <c r="CM18" i="3" s="1"/>
  <c r="CM49" i="3"/>
  <c r="CM66" i="3"/>
  <c r="CM59" i="3"/>
  <c r="CM11" i="3"/>
  <c r="CM10" i="3" s="1"/>
  <c r="CM17" i="3"/>
  <c r="CM21" i="3"/>
  <c r="CM5" i="3"/>
  <c r="CM91" i="3" s="1"/>
  <c r="CL99" i="3"/>
  <c r="CL121" i="3"/>
  <c r="CL166" i="3"/>
  <c r="CM113" i="3" l="1"/>
  <c r="CM104" i="3"/>
  <c r="CL93" i="3"/>
  <c r="CL176" i="3" s="1"/>
  <c r="CL50" i="3" s="1"/>
  <c r="CM128" i="3"/>
  <c r="CM143" i="3"/>
  <c r="CM99" i="3"/>
  <c r="CM121" i="3"/>
  <c r="CM6" i="3"/>
  <c r="CM4" i="3"/>
  <c r="CM105" i="3"/>
  <c r="CM107" i="3" s="1"/>
  <c r="CM151" i="3"/>
  <c r="CN156" i="3"/>
  <c r="CN155" i="3"/>
  <c r="CN157" i="3"/>
  <c r="CN83" i="3"/>
  <c r="CN165" i="3" s="1"/>
  <c r="CN162" i="3"/>
  <c r="CN163" i="3"/>
  <c r="CN170" i="3"/>
  <c r="CN164" i="3"/>
  <c r="CN171" i="3"/>
  <c r="CN172" i="3"/>
  <c r="CN148" i="3"/>
  <c r="CN81" i="3"/>
  <c r="CN135" i="3" s="1"/>
  <c r="CN126" i="3"/>
  <c r="CN118" i="3"/>
  <c r="CN79" i="3"/>
  <c r="CN106" i="3" s="1"/>
  <c r="CN97" i="3"/>
  <c r="CN149" i="3"/>
  <c r="CN140" i="3"/>
  <c r="CN132" i="3"/>
  <c r="CN127" i="3"/>
  <c r="CN119" i="3"/>
  <c r="CN110" i="3"/>
  <c r="CN103" i="3"/>
  <c r="CN98" i="3"/>
  <c r="CN147" i="3"/>
  <c r="CN142" i="3"/>
  <c r="CN125" i="3"/>
  <c r="CN89" i="3"/>
  <c r="CO3" i="3"/>
  <c r="CN59" i="3"/>
  <c r="CN133" i="3"/>
  <c r="CN117" i="3"/>
  <c r="CN78" i="3"/>
  <c r="CN92" i="3" s="1"/>
  <c r="CN82" i="3"/>
  <c r="CN150" i="3" s="1"/>
  <c r="CN134" i="3"/>
  <c r="CN80" i="3"/>
  <c r="CN120" i="3" s="1"/>
  <c r="CN13" i="3"/>
  <c r="CN111" i="3"/>
  <c r="CN96" i="3"/>
  <c r="CN141" i="3"/>
  <c r="CN112" i="3"/>
  <c r="CN11" i="3"/>
  <c r="CN10" i="3" s="1"/>
  <c r="CN17" i="3"/>
  <c r="CN21" i="3"/>
  <c r="CN66" i="3"/>
  <c r="CN9" i="3"/>
  <c r="CN8" i="3" s="1"/>
  <c r="CN15" i="3"/>
  <c r="CN19" i="3"/>
  <c r="CN18" i="3" s="1"/>
  <c r="CN49" i="3"/>
  <c r="CN5" i="3"/>
  <c r="CN104" i="3" s="1"/>
  <c r="CM136" i="3"/>
  <c r="CM166" i="3"/>
  <c r="CM158" i="3"/>
  <c r="CM84" i="3"/>
  <c r="CM40" i="3"/>
  <c r="CM39" i="3"/>
  <c r="CM90" i="3"/>
  <c r="CM93" i="3" s="1"/>
  <c r="CM173" i="3"/>
  <c r="CN128" i="3" l="1"/>
  <c r="CN173" i="3"/>
  <c r="CN143" i="3"/>
  <c r="CN121" i="3"/>
  <c r="CN6" i="3"/>
  <c r="CN4" i="3"/>
  <c r="CM176" i="3"/>
  <c r="CM50" i="3" s="1"/>
  <c r="CN105" i="3"/>
  <c r="CN107" i="3" s="1"/>
  <c r="CN151" i="3"/>
  <c r="CN90" i="3"/>
  <c r="CN158" i="3"/>
  <c r="CN39" i="3"/>
  <c r="CN40" i="3"/>
  <c r="CO156" i="3"/>
  <c r="CO155" i="3"/>
  <c r="CO157" i="3"/>
  <c r="CO163" i="3"/>
  <c r="CO164" i="3"/>
  <c r="CO83" i="3"/>
  <c r="CO165" i="3" s="1"/>
  <c r="CO170" i="3"/>
  <c r="CO171" i="3"/>
  <c r="CO162" i="3"/>
  <c r="CO172" i="3"/>
  <c r="CO149" i="3"/>
  <c r="CO140" i="3"/>
  <c r="CO132" i="3"/>
  <c r="CO127" i="3"/>
  <c r="CO119" i="3"/>
  <c r="CO110" i="3"/>
  <c r="CO103" i="3"/>
  <c r="CO98" i="3"/>
  <c r="CO82" i="3"/>
  <c r="CO150" i="3" s="1"/>
  <c r="CO141" i="3"/>
  <c r="CO133" i="3"/>
  <c r="CO80" i="3"/>
  <c r="CO120" i="3" s="1"/>
  <c r="CO111" i="3"/>
  <c r="CO78" i="3"/>
  <c r="CO148" i="3"/>
  <c r="CO126" i="3"/>
  <c r="CO79" i="3"/>
  <c r="CO106" i="3" s="1"/>
  <c r="CO13" i="3"/>
  <c r="CO9" i="3"/>
  <c r="CO8" i="3" s="1"/>
  <c r="CO125" i="3"/>
  <c r="CO112" i="3"/>
  <c r="CO97" i="3"/>
  <c r="CP3" i="3"/>
  <c r="CO142" i="3"/>
  <c r="CO117" i="3"/>
  <c r="CO89" i="3"/>
  <c r="CO147" i="3"/>
  <c r="CO134" i="3"/>
  <c r="CO118" i="3"/>
  <c r="CO92" i="3"/>
  <c r="CO59" i="3"/>
  <c r="CO81" i="3"/>
  <c r="CO135" i="3" s="1"/>
  <c r="CO96" i="3"/>
  <c r="CO15" i="3"/>
  <c r="CO19" i="3"/>
  <c r="CO18" i="3" s="1"/>
  <c r="CO66" i="3"/>
  <c r="CO21" i="3"/>
  <c r="CO49" i="3"/>
  <c r="CO11" i="3"/>
  <c r="CO10" i="3" s="1"/>
  <c r="CO17" i="3"/>
  <c r="CO5" i="3"/>
  <c r="CO90" i="3" s="1"/>
  <c r="CN99" i="3"/>
  <c r="CN84" i="3"/>
  <c r="CN91" i="3"/>
  <c r="CN113" i="3"/>
  <c r="CN136" i="3"/>
  <c r="CN166" i="3"/>
  <c r="CO99" i="3" l="1"/>
  <c r="CN93" i="3"/>
  <c r="CN176" i="3" s="1"/>
  <c r="CN50" i="3" s="1"/>
  <c r="CO39" i="3"/>
  <c r="CO40" i="3"/>
  <c r="CO173" i="3"/>
  <c r="CO105" i="3"/>
  <c r="CO91" i="3"/>
  <c r="CO93" i="3" s="1"/>
  <c r="CO113" i="3"/>
  <c r="CO136" i="3"/>
  <c r="CO166" i="3"/>
  <c r="CO158" i="3"/>
  <c r="CP156" i="3"/>
  <c r="CP157" i="3"/>
  <c r="CP155" i="3"/>
  <c r="CP83" i="3"/>
  <c r="CP165" i="3" s="1"/>
  <c r="CP162" i="3"/>
  <c r="CP170" i="3"/>
  <c r="CP171" i="3"/>
  <c r="CP163" i="3"/>
  <c r="CP172" i="3"/>
  <c r="CP82" i="3"/>
  <c r="CP150" i="3" s="1"/>
  <c r="CP141" i="3"/>
  <c r="CP133" i="3"/>
  <c r="CP80" i="3"/>
  <c r="CP120" i="3" s="1"/>
  <c r="CP111" i="3"/>
  <c r="CP78" i="3"/>
  <c r="CP92" i="3" s="1"/>
  <c r="CP147" i="3"/>
  <c r="CP142" i="3"/>
  <c r="CP134" i="3"/>
  <c r="CP125" i="3"/>
  <c r="CP117" i="3"/>
  <c r="CP112" i="3"/>
  <c r="CP96" i="3"/>
  <c r="CP89" i="3"/>
  <c r="CP164" i="3"/>
  <c r="CP149" i="3"/>
  <c r="CP132" i="3"/>
  <c r="CP127" i="3"/>
  <c r="CP110" i="3"/>
  <c r="CP148" i="3"/>
  <c r="CP81" i="3"/>
  <c r="CP135" i="3" s="1"/>
  <c r="CP119" i="3"/>
  <c r="CP79" i="3"/>
  <c r="CP106" i="3" s="1"/>
  <c r="CP13" i="3"/>
  <c r="CP9" i="3"/>
  <c r="CP8" i="3" s="1"/>
  <c r="CP97" i="3"/>
  <c r="CQ3" i="3"/>
  <c r="CP59" i="3"/>
  <c r="CP140" i="3"/>
  <c r="CP126" i="3"/>
  <c r="CP98" i="3"/>
  <c r="CP118" i="3"/>
  <c r="CP103" i="3"/>
  <c r="CP11" i="3"/>
  <c r="CP10" i="3" s="1"/>
  <c r="CP17" i="3"/>
  <c r="CP21" i="3"/>
  <c r="CP49" i="3"/>
  <c r="CP15" i="3"/>
  <c r="CP19" i="3"/>
  <c r="CP18" i="3" s="1"/>
  <c r="CP66" i="3"/>
  <c r="CP5" i="3"/>
  <c r="CP105" i="3" s="1"/>
  <c r="CO121" i="3"/>
  <c r="CO84" i="3"/>
  <c r="CO143" i="3"/>
  <c r="CO151" i="3"/>
  <c r="CO6" i="3"/>
  <c r="CO4" i="3"/>
  <c r="CO128" i="3"/>
  <c r="CO104" i="3"/>
  <c r="CP143" i="3" l="1"/>
  <c r="CP99" i="3"/>
  <c r="CO107" i="3"/>
  <c r="CO176" i="3" s="1"/>
  <c r="CO50" i="3" s="1"/>
  <c r="CP158" i="3"/>
  <c r="CP173" i="3"/>
  <c r="CP121" i="3"/>
  <c r="CP39" i="3"/>
  <c r="CP40" i="3"/>
  <c r="CP113" i="3"/>
  <c r="CP128" i="3"/>
  <c r="CP151" i="3"/>
  <c r="CQ156" i="3"/>
  <c r="CQ155" i="3"/>
  <c r="CQ163" i="3"/>
  <c r="CQ164" i="3"/>
  <c r="CQ170" i="3"/>
  <c r="CQ162" i="3"/>
  <c r="CQ171" i="3"/>
  <c r="CQ157" i="3"/>
  <c r="CQ83" i="3"/>
  <c r="CQ147" i="3"/>
  <c r="CQ142" i="3"/>
  <c r="CQ134" i="3"/>
  <c r="CQ125" i="3"/>
  <c r="CQ117" i="3"/>
  <c r="CQ112" i="3"/>
  <c r="CQ96" i="3"/>
  <c r="CQ89" i="3"/>
  <c r="CQ148" i="3"/>
  <c r="CQ81" i="3"/>
  <c r="CQ135" i="3" s="1"/>
  <c r="CQ126" i="3"/>
  <c r="CQ118" i="3"/>
  <c r="CQ79" i="3"/>
  <c r="CQ106" i="3" s="1"/>
  <c r="CQ97" i="3"/>
  <c r="CQ172" i="3"/>
  <c r="CQ165" i="3"/>
  <c r="CQ82" i="3"/>
  <c r="CQ150" i="3" s="1"/>
  <c r="CQ133" i="3"/>
  <c r="CQ111" i="3"/>
  <c r="CQ78" i="3"/>
  <c r="CQ141" i="3"/>
  <c r="CQ127" i="3"/>
  <c r="CQ103" i="3"/>
  <c r="CQ59" i="3"/>
  <c r="CQ13" i="3"/>
  <c r="CQ132" i="3"/>
  <c r="CQ119" i="3"/>
  <c r="CQ149" i="3"/>
  <c r="CQ80" i="3"/>
  <c r="CQ120" i="3" s="1"/>
  <c r="CR3" i="3"/>
  <c r="CQ140" i="3"/>
  <c r="CQ110" i="3"/>
  <c r="CQ98" i="3"/>
  <c r="CQ15" i="3"/>
  <c r="CQ19" i="3"/>
  <c r="CQ18" i="3" s="1"/>
  <c r="CQ49" i="3"/>
  <c r="CQ9" i="3"/>
  <c r="CQ8" i="3" s="1"/>
  <c r="CQ66" i="3"/>
  <c r="CQ17" i="3"/>
  <c r="CQ21" i="3"/>
  <c r="CQ11" i="3"/>
  <c r="CQ10" i="3" s="1"/>
  <c r="CQ5" i="3"/>
  <c r="CQ105" i="3" s="1"/>
  <c r="CP84" i="3"/>
  <c r="CP166" i="3"/>
  <c r="CP6" i="3"/>
  <c r="CP4" i="3"/>
  <c r="CP90" i="3"/>
  <c r="CP91" i="3"/>
  <c r="CP136" i="3"/>
  <c r="CP104" i="3"/>
  <c r="CP107" i="3" s="1"/>
  <c r="CP93" i="3" l="1"/>
  <c r="CP176" i="3" s="1"/>
  <c r="CP50" i="3" s="1"/>
  <c r="CQ113" i="3"/>
  <c r="CQ136" i="3"/>
  <c r="CQ143" i="3"/>
  <c r="CQ104" i="3"/>
  <c r="CQ107" i="3" s="1"/>
  <c r="CQ84" i="3"/>
  <c r="CQ128" i="3"/>
  <c r="CQ151" i="3"/>
  <c r="CQ166" i="3"/>
  <c r="CQ158" i="3"/>
  <c r="CQ92" i="3"/>
  <c r="CQ173" i="3"/>
  <c r="CQ6" i="3"/>
  <c r="CQ4" i="3"/>
  <c r="CR156" i="3"/>
  <c r="CR155" i="3"/>
  <c r="CR157" i="3"/>
  <c r="CR83" i="3"/>
  <c r="CR165" i="3" s="1"/>
  <c r="CR162" i="3"/>
  <c r="CR163" i="3"/>
  <c r="CR170" i="3"/>
  <c r="CR164" i="3"/>
  <c r="CR171" i="3"/>
  <c r="CR172" i="3"/>
  <c r="CR148" i="3"/>
  <c r="CR81" i="3"/>
  <c r="CR135" i="3" s="1"/>
  <c r="CR126" i="3"/>
  <c r="CR118" i="3"/>
  <c r="CR79" i="3"/>
  <c r="CR106" i="3" s="1"/>
  <c r="CR97" i="3"/>
  <c r="CR149" i="3"/>
  <c r="CR140" i="3"/>
  <c r="CR132" i="3"/>
  <c r="CR127" i="3"/>
  <c r="CR119" i="3"/>
  <c r="CR110" i="3"/>
  <c r="CR103" i="3"/>
  <c r="CR98" i="3"/>
  <c r="CR134" i="3"/>
  <c r="CR117" i="3"/>
  <c r="CR112" i="3"/>
  <c r="CR96" i="3"/>
  <c r="CS3" i="3"/>
  <c r="CR59" i="3"/>
  <c r="CR82" i="3"/>
  <c r="CR150" i="3" s="1"/>
  <c r="CR13" i="3"/>
  <c r="CR9" i="3"/>
  <c r="CR8" i="3" s="1"/>
  <c r="CR141" i="3"/>
  <c r="CR125" i="3"/>
  <c r="CR111" i="3"/>
  <c r="CR142" i="3"/>
  <c r="CR89" i="3"/>
  <c r="CR147" i="3"/>
  <c r="CR133" i="3"/>
  <c r="CR80" i="3"/>
  <c r="CR120" i="3" s="1"/>
  <c r="CR78" i="3"/>
  <c r="CR11" i="3"/>
  <c r="CR10" i="3" s="1"/>
  <c r="CR17" i="3"/>
  <c r="CR21" i="3"/>
  <c r="CR66" i="3"/>
  <c r="CR49" i="3"/>
  <c r="CR15" i="3"/>
  <c r="CR19" i="3"/>
  <c r="CR18" i="3" s="1"/>
  <c r="CR5" i="3"/>
  <c r="CQ90" i="3"/>
  <c r="CQ40" i="3"/>
  <c r="CQ39" i="3"/>
  <c r="CQ91" i="3"/>
  <c r="CQ99" i="3"/>
  <c r="CQ121" i="3"/>
  <c r="CR84" i="3" l="1"/>
  <c r="CR128" i="3"/>
  <c r="CQ93" i="3"/>
  <c r="CR121" i="3"/>
  <c r="CR173" i="3"/>
  <c r="CR143" i="3"/>
  <c r="CR92" i="3"/>
  <c r="CR6" i="3"/>
  <c r="CR4" i="3"/>
  <c r="CR151" i="3"/>
  <c r="CS156" i="3"/>
  <c r="CS155" i="3"/>
  <c r="CS157" i="3"/>
  <c r="CS163" i="3"/>
  <c r="CS164" i="3"/>
  <c r="CS83" i="3"/>
  <c r="CS165" i="3" s="1"/>
  <c r="CS170" i="3"/>
  <c r="CS171" i="3"/>
  <c r="CS162" i="3"/>
  <c r="CS172" i="3"/>
  <c r="CS149" i="3"/>
  <c r="CS140" i="3"/>
  <c r="CS132" i="3"/>
  <c r="CS127" i="3"/>
  <c r="CS119" i="3"/>
  <c r="CS110" i="3"/>
  <c r="CS103" i="3"/>
  <c r="CS98" i="3"/>
  <c r="CS82" i="3"/>
  <c r="CS150" i="3" s="1"/>
  <c r="CS141" i="3"/>
  <c r="CS133" i="3"/>
  <c r="CS80" i="3"/>
  <c r="CS120" i="3" s="1"/>
  <c r="CS111" i="3"/>
  <c r="CS78" i="3"/>
  <c r="CS92" i="3" s="1"/>
  <c r="CS81" i="3"/>
  <c r="CS135" i="3" s="1"/>
  <c r="CS118" i="3"/>
  <c r="CS97" i="3"/>
  <c r="CS13" i="3"/>
  <c r="CS9" i="3"/>
  <c r="CS8" i="3" s="1"/>
  <c r="CS147" i="3"/>
  <c r="CS117" i="3"/>
  <c r="CS148" i="3"/>
  <c r="CS134" i="3"/>
  <c r="CS79" i="3"/>
  <c r="CS106" i="3" s="1"/>
  <c r="CS125" i="3"/>
  <c r="CS96" i="3"/>
  <c r="CS142" i="3"/>
  <c r="CS126" i="3"/>
  <c r="CS112" i="3"/>
  <c r="CS89" i="3"/>
  <c r="CT3" i="3"/>
  <c r="CS15" i="3"/>
  <c r="CS19" i="3"/>
  <c r="CS18" i="3" s="1"/>
  <c r="CS59" i="3"/>
  <c r="CS66" i="3"/>
  <c r="CS11" i="3"/>
  <c r="CS10" i="3" s="1"/>
  <c r="CS17" i="3"/>
  <c r="CS21" i="3"/>
  <c r="CS49" i="3"/>
  <c r="CS5" i="3"/>
  <c r="CR104" i="3"/>
  <c r="CR99" i="3"/>
  <c r="CR90" i="3"/>
  <c r="CR158" i="3"/>
  <c r="CQ176" i="3"/>
  <c r="CQ50" i="3" s="1"/>
  <c r="CR105" i="3"/>
  <c r="CR39" i="3"/>
  <c r="CR40" i="3"/>
  <c r="CR91" i="3"/>
  <c r="CR113" i="3"/>
  <c r="CR136" i="3"/>
  <c r="CR166" i="3"/>
  <c r="CR93" i="3" l="1"/>
  <c r="CR107" i="3"/>
  <c r="CR176" i="3" s="1"/>
  <c r="CR50" i="3" s="1"/>
  <c r="CS121" i="3"/>
  <c r="CT156" i="3"/>
  <c r="CT157" i="3"/>
  <c r="CT83" i="3"/>
  <c r="CT165" i="3" s="1"/>
  <c r="CT155" i="3"/>
  <c r="CT162" i="3"/>
  <c r="CT170" i="3"/>
  <c r="CT171" i="3"/>
  <c r="CT163" i="3"/>
  <c r="CT172" i="3"/>
  <c r="CT164" i="3"/>
  <c r="CT82" i="3"/>
  <c r="CT150" i="3" s="1"/>
  <c r="CT141" i="3"/>
  <c r="CT133" i="3"/>
  <c r="CT80" i="3"/>
  <c r="CT120" i="3" s="1"/>
  <c r="CT111" i="3"/>
  <c r="CT78" i="3"/>
  <c r="CT92" i="3" s="1"/>
  <c r="CT147" i="3"/>
  <c r="CT142" i="3"/>
  <c r="CT134" i="3"/>
  <c r="CT125" i="3"/>
  <c r="CT117" i="3"/>
  <c r="CT112" i="3"/>
  <c r="CT96" i="3"/>
  <c r="CT89" i="3"/>
  <c r="CT140" i="3"/>
  <c r="CT119" i="3"/>
  <c r="CT103" i="3"/>
  <c r="CT98" i="3"/>
  <c r="CT126" i="3"/>
  <c r="CT110" i="3"/>
  <c r="CT97" i="3"/>
  <c r="CU3" i="3"/>
  <c r="CT127" i="3"/>
  <c r="CT9" i="3"/>
  <c r="CT8" i="3" s="1"/>
  <c r="CT148" i="3"/>
  <c r="CT132" i="3"/>
  <c r="CT118" i="3"/>
  <c r="CT79" i="3"/>
  <c r="CT106" i="3" s="1"/>
  <c r="CT59" i="3"/>
  <c r="CT149" i="3"/>
  <c r="CT81" i="3"/>
  <c r="CT135" i="3" s="1"/>
  <c r="CT11" i="3"/>
  <c r="CT10" i="3" s="1"/>
  <c r="CT17" i="3"/>
  <c r="CT21" i="3"/>
  <c r="CT49" i="3"/>
  <c r="CT13" i="3"/>
  <c r="CT19" i="3"/>
  <c r="CT18" i="3" s="1"/>
  <c r="CT66" i="3"/>
  <c r="CT15" i="3"/>
  <c r="CT5" i="3"/>
  <c r="CT104" i="3" s="1"/>
  <c r="CS151" i="3"/>
  <c r="CS173" i="3"/>
  <c r="CS6" i="3"/>
  <c r="CS4" i="3"/>
  <c r="CS104" i="3"/>
  <c r="CS99" i="3"/>
  <c r="CS90" i="3"/>
  <c r="CS40" i="3"/>
  <c r="CS39" i="3"/>
  <c r="CS91" i="3"/>
  <c r="CS113" i="3"/>
  <c r="CS136" i="3"/>
  <c r="CS166" i="3"/>
  <c r="CS158" i="3"/>
  <c r="CS128" i="3"/>
  <c r="CS105" i="3"/>
  <c r="CS84" i="3"/>
  <c r="CS143" i="3"/>
  <c r="CT91" i="3" l="1"/>
  <c r="CS93" i="3"/>
  <c r="CT105" i="3"/>
  <c r="CT107" i="3" s="1"/>
  <c r="CS107" i="3"/>
  <c r="CS176" i="3" s="1"/>
  <c r="CS50" i="3" s="1"/>
  <c r="CT143" i="3"/>
  <c r="CT173" i="3"/>
  <c r="CT128" i="3"/>
  <c r="AT59" i="3"/>
  <c r="CT39" i="3"/>
  <c r="CT40" i="3"/>
  <c r="CT84" i="3"/>
  <c r="CU157" i="3"/>
  <c r="CU156" i="3"/>
  <c r="CU163" i="3"/>
  <c r="CU164" i="3"/>
  <c r="CU170" i="3"/>
  <c r="CU162" i="3"/>
  <c r="CU171" i="3"/>
  <c r="CU83" i="3"/>
  <c r="CU155" i="3"/>
  <c r="CU172" i="3"/>
  <c r="CU147" i="3"/>
  <c r="CU142" i="3"/>
  <c r="CU134" i="3"/>
  <c r="CU125" i="3"/>
  <c r="CU117" i="3"/>
  <c r="CU112" i="3"/>
  <c r="CU96" i="3"/>
  <c r="CU89" i="3"/>
  <c r="CU148" i="3"/>
  <c r="CU81" i="3"/>
  <c r="CU126" i="3"/>
  <c r="CU118" i="3"/>
  <c r="CU79" i="3"/>
  <c r="CU97" i="3"/>
  <c r="CU141" i="3"/>
  <c r="CU80" i="3"/>
  <c r="CU149" i="3"/>
  <c r="CU133" i="3"/>
  <c r="CU119" i="3"/>
  <c r="CU78" i="3"/>
  <c r="CU92" i="3" s="1"/>
  <c r="CU82" i="3"/>
  <c r="CU110" i="3"/>
  <c r="CU59" i="3"/>
  <c r="CU140" i="3"/>
  <c r="CU127" i="3"/>
  <c r="CU111" i="3"/>
  <c r="CU98" i="3"/>
  <c r="CU132" i="3"/>
  <c r="CU103" i="3"/>
  <c r="CU15" i="3"/>
  <c r="CU19" i="3"/>
  <c r="CU49" i="3"/>
  <c r="CU13" i="3"/>
  <c r="CU66" i="3"/>
  <c r="CU9" i="3"/>
  <c r="CU11" i="3"/>
  <c r="CU17" i="3"/>
  <c r="CU21" i="3"/>
  <c r="CU5" i="3"/>
  <c r="CU104" i="3" s="1"/>
  <c r="CT151" i="3"/>
  <c r="CT90" i="3"/>
  <c r="CT93" i="3" s="1"/>
  <c r="CT113" i="3"/>
  <c r="CT166" i="3"/>
  <c r="CT6" i="3"/>
  <c r="CT4" i="3"/>
  <c r="CT136" i="3"/>
  <c r="CT99" i="3"/>
  <c r="CT121" i="3"/>
  <c r="CT158" i="3"/>
  <c r="CU106" i="3" l="1"/>
  <c r="CU143" i="3"/>
  <c r="CU91" i="3"/>
  <c r="CU105" i="3"/>
  <c r="CT176" i="3"/>
  <c r="CT50" i="3" s="1"/>
  <c r="CU150" i="3"/>
  <c r="CU151" i="3" s="1"/>
  <c r="CU165" i="3"/>
  <c r="CU166" i="3" s="1"/>
  <c r="CU173" i="3"/>
  <c r="R13" i="3"/>
  <c r="CU113" i="3"/>
  <c r="CU10" i="3"/>
  <c r="R10" i="3" s="1"/>
  <c r="R11" i="3"/>
  <c r="CU135" i="3"/>
  <c r="CU136" i="3" s="1"/>
  <c r="CU8" i="3"/>
  <c r="R9" i="3"/>
  <c r="CU18" i="3"/>
  <c r="R18" i="3" s="1"/>
  <c r="R19" i="3"/>
  <c r="R17" i="3"/>
  <c r="CU99" i="3"/>
  <c r="CU128" i="3"/>
  <c r="CU6" i="3"/>
  <c r="CU4" i="3"/>
  <c r="R21" i="3"/>
  <c r="R15" i="3"/>
  <c r="CU84" i="3"/>
  <c r="CU90" i="3"/>
  <c r="CU120" i="3"/>
  <c r="CU121" i="3" s="1"/>
  <c r="CU158" i="3"/>
  <c r="CU93" i="3" l="1"/>
  <c r="CU107" i="3"/>
  <c r="AU59" i="3"/>
  <c r="CU40" i="3"/>
  <c r="R40" i="3" s="1"/>
  <c r="CU39" i="3"/>
  <c r="R8" i="3"/>
  <c r="H124" i="3"/>
  <c r="H106" i="3"/>
  <c r="H105" i="3"/>
  <c r="H125" i="3"/>
  <c r="H107" i="3"/>
  <c r="H126" i="3"/>
  <c r="H127" i="3"/>
  <c r="J129" i="3"/>
  <c r="H108" i="3"/>
  <c r="H129" i="3"/>
  <c r="J130" i="3"/>
  <c r="I129" i="3"/>
  <c r="H111" i="3"/>
  <c r="I130" i="3"/>
  <c r="I111" i="3"/>
  <c r="H130" i="3"/>
  <c r="H110" i="3"/>
  <c r="I110" i="3"/>
  <c r="I112" i="3"/>
  <c r="I131" i="3"/>
  <c r="H131" i="3"/>
  <c r="J131" i="3"/>
  <c r="H112" i="3"/>
  <c r="CU176" i="3" l="1"/>
  <c r="CU50" i="3" s="1"/>
  <c r="K129" i="3"/>
  <c r="K112" i="3"/>
  <c r="K131" i="3"/>
  <c r="K110" i="3"/>
  <c r="K111" i="3"/>
  <c r="R39" i="3"/>
  <c r="K130" i="3"/>
  <c r="H128" i="3" l="1"/>
  <c r="H109" i="3"/>
  <c r="AX49" i="3" l="1"/>
  <c r="AY66" i="3" l="1"/>
  <c r="AZ49" i="3"/>
  <c r="AY49" i="3" l="1"/>
  <c r="AZ66" i="3"/>
  <c r="AR157" i="3"/>
  <c r="AR158" i="3"/>
  <c r="R158" i="3" s="1"/>
  <c r="AS157" i="3"/>
  <c r="AS158" i="3" s="1"/>
  <c r="AS172" i="3"/>
  <c r="AS173" i="3" s="1"/>
  <c r="R173" i="3" s="1"/>
  <c r="AR164" i="3"/>
  <c r="AQ164" i="3"/>
  <c r="AP134" i="3"/>
  <c r="AP119" i="3"/>
  <c r="AM118" i="3"/>
  <c r="AL133" i="3"/>
  <c r="AH140" i="3"/>
  <c r="AH143" i="3" s="1"/>
  <c r="AI125" i="3"/>
  <c r="AI128" i="3" s="1"/>
  <c r="AG132" i="3"/>
  <c r="AG117" i="3"/>
  <c r="F17" i="2"/>
  <c r="G17" i="2"/>
  <c r="I17" i="2"/>
  <c r="J17" i="2"/>
  <c r="F18" i="2"/>
  <c r="G18" i="2"/>
  <c r="I18" i="2"/>
  <c r="J18" i="2"/>
  <c r="F19" i="2"/>
  <c r="G19" i="2"/>
  <c r="I19" i="2"/>
  <c r="J19" i="2"/>
  <c r="H28" i="2"/>
  <c r="H29" i="2"/>
  <c r="H30" i="2"/>
  <c r="H31" i="2"/>
  <c r="H34" i="2"/>
  <c r="H35" i="2"/>
  <c r="H36" i="2"/>
  <c r="H37" i="2"/>
  <c r="H38" i="2"/>
  <c r="F41" i="2"/>
  <c r="G41" i="2"/>
  <c r="H41" i="2"/>
  <c r="F42" i="2"/>
  <c r="G42" i="2"/>
  <c r="H42" i="2"/>
  <c r="F43" i="2"/>
  <c r="G43" i="2"/>
  <c r="H43" i="2"/>
  <c r="F44" i="2"/>
  <c r="G44" i="2"/>
  <c r="H44" i="2"/>
  <c r="H45" i="2"/>
  <c r="F46" i="2"/>
  <c r="G46" i="2"/>
  <c r="H46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H54" i="2"/>
  <c r="H55" i="2"/>
  <c r="F56" i="2"/>
  <c r="G56" i="2"/>
  <c r="H56" i="2"/>
  <c r="F57" i="2"/>
  <c r="G57" i="2"/>
  <c r="H57" i="2"/>
  <c r="F58" i="2"/>
  <c r="G58" i="2"/>
  <c r="H58" i="2"/>
  <c r="F61" i="2"/>
  <c r="G61" i="2"/>
  <c r="H61" i="2"/>
  <c r="F62" i="2"/>
  <c r="G62" i="2"/>
  <c r="H62" i="2"/>
  <c r="F63" i="2"/>
  <c r="G63" i="2"/>
  <c r="H63" i="2"/>
  <c r="F64" i="2"/>
  <c r="G64" i="2"/>
  <c r="H64" i="2"/>
  <c r="H67" i="2"/>
  <c r="H68" i="2"/>
  <c r="H69" i="2"/>
  <c r="H70" i="2"/>
  <c r="H71" i="2"/>
  <c r="F74" i="2"/>
  <c r="G74" i="2"/>
  <c r="H74" i="2"/>
  <c r="F75" i="2"/>
  <c r="G75" i="2"/>
  <c r="H75" i="2"/>
  <c r="F78" i="2"/>
  <c r="G78" i="2"/>
  <c r="H78" i="2"/>
  <c r="H79" i="2"/>
  <c r="H80" i="2"/>
  <c r="F81" i="2"/>
  <c r="G81" i="2"/>
  <c r="H81" i="2"/>
  <c r="F83" i="2"/>
  <c r="G83" i="2"/>
  <c r="H83" i="2"/>
  <c r="T1" i="3"/>
  <c r="L4" i="3"/>
  <c r="L9" i="3"/>
  <c r="M9" i="3"/>
  <c r="L10" i="3"/>
  <c r="M10" i="3"/>
  <c r="K11" i="3"/>
  <c r="L11" i="3"/>
  <c r="M11" i="3"/>
  <c r="K12" i="3"/>
  <c r="L12" i="3"/>
  <c r="M12" i="3"/>
  <c r="R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K12" i="3"/>
  <c r="CL12" i="3"/>
  <c r="CM12" i="3"/>
  <c r="CN12" i="3"/>
  <c r="CO12" i="3"/>
  <c r="CP12" i="3"/>
  <c r="CQ12" i="3"/>
  <c r="CR12" i="3"/>
  <c r="CS12" i="3"/>
  <c r="CT12" i="3"/>
  <c r="CU12" i="3"/>
  <c r="K13" i="3"/>
  <c r="L13" i="3"/>
  <c r="M13" i="3"/>
  <c r="C14" i="3"/>
  <c r="D14" i="3"/>
  <c r="L14" i="3"/>
  <c r="M14" i="3"/>
  <c r="R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K14" i="3"/>
  <c r="CL14" i="3"/>
  <c r="CM14" i="3"/>
  <c r="CN14" i="3"/>
  <c r="CO14" i="3"/>
  <c r="CP14" i="3"/>
  <c r="CQ14" i="3"/>
  <c r="CR14" i="3"/>
  <c r="CS14" i="3"/>
  <c r="CT14" i="3"/>
  <c r="CU14" i="3"/>
  <c r="C15" i="3"/>
  <c r="D15" i="3"/>
  <c r="K15" i="3"/>
  <c r="L15" i="3"/>
  <c r="M15" i="3"/>
  <c r="K16" i="3"/>
  <c r="L16" i="3"/>
  <c r="M16" i="3"/>
  <c r="R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K16" i="3"/>
  <c r="CL16" i="3"/>
  <c r="CM16" i="3"/>
  <c r="CN16" i="3"/>
  <c r="CO16" i="3"/>
  <c r="CP16" i="3"/>
  <c r="CQ16" i="3"/>
  <c r="CR16" i="3"/>
  <c r="CS16" i="3"/>
  <c r="CT16" i="3"/>
  <c r="CU16" i="3"/>
  <c r="K17" i="3"/>
  <c r="L17" i="3"/>
  <c r="M17" i="3"/>
  <c r="C19" i="3"/>
  <c r="R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21" i="3"/>
  <c r="D21" i="3"/>
  <c r="K21" i="3"/>
  <c r="C22" i="3"/>
  <c r="D22" i="3"/>
  <c r="K22" i="3"/>
  <c r="R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K23" i="3"/>
  <c r="R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K25" i="3"/>
  <c r="L25" i="3"/>
  <c r="R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K28" i="3"/>
  <c r="R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R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K31" i="3"/>
  <c r="L31" i="3"/>
  <c r="R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R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I36" i="3"/>
  <c r="M36" i="3"/>
  <c r="H37" i="3"/>
  <c r="I37" i="3"/>
  <c r="M37" i="3"/>
  <c r="H38" i="3"/>
  <c r="I38" i="3"/>
  <c r="L38" i="3"/>
  <c r="M38" i="3"/>
  <c r="I39" i="3"/>
  <c r="L39" i="3"/>
  <c r="M39" i="3"/>
  <c r="I40" i="3"/>
  <c r="L40" i="3"/>
  <c r="M40" i="3"/>
  <c r="R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H42" i="3"/>
  <c r="I42" i="3"/>
  <c r="L42" i="3"/>
  <c r="M42" i="3"/>
  <c r="R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Q42" i="3"/>
  <c r="CR42" i="3"/>
  <c r="CS42" i="3"/>
  <c r="CT42" i="3"/>
  <c r="CU42" i="3"/>
  <c r="R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D43" i="3"/>
  <c r="CE43" i="3"/>
  <c r="CF43" i="3"/>
  <c r="CG43" i="3"/>
  <c r="CH43" i="3"/>
  <c r="CI43" i="3"/>
  <c r="CJ43" i="3"/>
  <c r="CK43" i="3"/>
  <c r="CL43" i="3"/>
  <c r="CM43" i="3"/>
  <c r="CN43" i="3"/>
  <c r="CO43" i="3"/>
  <c r="CP43" i="3"/>
  <c r="CQ43" i="3"/>
  <c r="CR43" i="3"/>
  <c r="CS43" i="3"/>
  <c r="CT43" i="3"/>
  <c r="CU43" i="3"/>
  <c r="R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D46" i="3"/>
  <c r="CE46" i="3"/>
  <c r="CF46" i="3"/>
  <c r="CG46" i="3"/>
  <c r="CH46" i="3"/>
  <c r="CI46" i="3"/>
  <c r="CJ46" i="3"/>
  <c r="CK46" i="3"/>
  <c r="CL46" i="3"/>
  <c r="CM46" i="3"/>
  <c r="CN46" i="3"/>
  <c r="CO46" i="3"/>
  <c r="CP46" i="3"/>
  <c r="CQ46" i="3"/>
  <c r="CR46" i="3"/>
  <c r="CS46" i="3"/>
  <c r="CT46" i="3"/>
  <c r="CU46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R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R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BX51" i="3"/>
  <c r="BY51" i="3"/>
  <c r="BZ51" i="3"/>
  <c r="CA51" i="3"/>
  <c r="CB51" i="3"/>
  <c r="CC51" i="3"/>
  <c r="CD51" i="3"/>
  <c r="CE51" i="3"/>
  <c r="CF51" i="3"/>
  <c r="CG51" i="3"/>
  <c r="CH51" i="3"/>
  <c r="CI51" i="3"/>
  <c r="CJ51" i="3"/>
  <c r="CK51" i="3"/>
  <c r="CL51" i="3"/>
  <c r="CM51" i="3"/>
  <c r="CN51" i="3"/>
  <c r="CO51" i="3"/>
  <c r="CP51" i="3"/>
  <c r="CQ51" i="3"/>
  <c r="CR51" i="3"/>
  <c r="CS51" i="3"/>
  <c r="CT51" i="3"/>
  <c r="CU51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T52" i="3"/>
  <c r="BU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CU52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BR53" i="3"/>
  <c r="BS53" i="3"/>
  <c r="BT53" i="3"/>
  <c r="BU53" i="3"/>
  <c r="BV53" i="3"/>
  <c r="BW53" i="3"/>
  <c r="BX53" i="3"/>
  <c r="BY53" i="3"/>
  <c r="BZ53" i="3"/>
  <c r="CA53" i="3"/>
  <c r="CB53" i="3"/>
  <c r="CC53" i="3"/>
  <c r="CD53" i="3"/>
  <c r="CE53" i="3"/>
  <c r="CF53" i="3"/>
  <c r="CG53" i="3"/>
  <c r="CH53" i="3"/>
  <c r="CI53" i="3"/>
  <c r="CJ53" i="3"/>
  <c r="CK53" i="3"/>
  <c r="CL53" i="3"/>
  <c r="CM53" i="3"/>
  <c r="CN53" i="3"/>
  <c r="CO53" i="3"/>
  <c r="CP53" i="3"/>
  <c r="CQ53" i="3"/>
  <c r="CR53" i="3"/>
  <c r="CS53" i="3"/>
  <c r="CT53" i="3"/>
  <c r="CU53" i="3"/>
  <c r="I54" i="3"/>
  <c r="L54" i="3"/>
  <c r="I55" i="3"/>
  <c r="L55" i="3"/>
  <c r="I56" i="3"/>
  <c r="L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CU56" i="3"/>
  <c r="I57" i="3"/>
  <c r="L57" i="3"/>
  <c r="R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BR57" i="3"/>
  <c r="BS57" i="3"/>
  <c r="BT57" i="3"/>
  <c r="BU57" i="3"/>
  <c r="BV57" i="3"/>
  <c r="BW57" i="3"/>
  <c r="BX57" i="3"/>
  <c r="BY57" i="3"/>
  <c r="BZ57" i="3"/>
  <c r="CA57" i="3"/>
  <c r="CB57" i="3"/>
  <c r="CC57" i="3"/>
  <c r="CD57" i="3"/>
  <c r="CE57" i="3"/>
  <c r="CF57" i="3"/>
  <c r="CG57" i="3"/>
  <c r="CH57" i="3"/>
  <c r="CI57" i="3"/>
  <c r="CJ57" i="3"/>
  <c r="CK57" i="3"/>
  <c r="CL57" i="3"/>
  <c r="CM57" i="3"/>
  <c r="CN57" i="3"/>
  <c r="CO57" i="3"/>
  <c r="CP57" i="3"/>
  <c r="CQ57" i="3"/>
  <c r="CR57" i="3"/>
  <c r="CS57" i="3"/>
  <c r="CT57" i="3"/>
  <c r="CU57" i="3"/>
  <c r="I58" i="3"/>
  <c r="L58" i="3"/>
  <c r="R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BR58" i="3"/>
  <c r="BS58" i="3"/>
  <c r="BT58" i="3"/>
  <c r="BU58" i="3"/>
  <c r="BV58" i="3"/>
  <c r="BW58" i="3"/>
  <c r="BX58" i="3"/>
  <c r="BY58" i="3"/>
  <c r="BZ58" i="3"/>
  <c r="CA58" i="3"/>
  <c r="CB58" i="3"/>
  <c r="CC58" i="3"/>
  <c r="CD58" i="3"/>
  <c r="CE58" i="3"/>
  <c r="CF58" i="3"/>
  <c r="CG58" i="3"/>
  <c r="CH58" i="3"/>
  <c r="CI58" i="3"/>
  <c r="CJ58" i="3"/>
  <c r="CK58" i="3"/>
  <c r="CL58" i="3"/>
  <c r="CM58" i="3"/>
  <c r="CN58" i="3"/>
  <c r="CO58" i="3"/>
  <c r="CP58" i="3"/>
  <c r="CQ58" i="3"/>
  <c r="CR58" i="3"/>
  <c r="CS58" i="3"/>
  <c r="CT58" i="3"/>
  <c r="CU58" i="3"/>
  <c r="I59" i="3"/>
  <c r="L59" i="3"/>
  <c r="R59" i="3"/>
  <c r="AR59" i="3"/>
  <c r="H60" i="3"/>
  <c r="I60" i="3"/>
  <c r="J60" i="3"/>
  <c r="K60" i="3"/>
  <c r="L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L62" i="3"/>
  <c r="R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BR62" i="3"/>
  <c r="BS62" i="3"/>
  <c r="BT62" i="3"/>
  <c r="BU62" i="3"/>
  <c r="BV62" i="3"/>
  <c r="BW62" i="3"/>
  <c r="BX62" i="3"/>
  <c r="BY62" i="3"/>
  <c r="BZ62" i="3"/>
  <c r="CA62" i="3"/>
  <c r="CB62" i="3"/>
  <c r="CC62" i="3"/>
  <c r="CD62" i="3"/>
  <c r="CE62" i="3"/>
  <c r="CF62" i="3"/>
  <c r="CG62" i="3"/>
  <c r="CH62" i="3"/>
  <c r="CI62" i="3"/>
  <c r="CJ62" i="3"/>
  <c r="CK62" i="3"/>
  <c r="CL62" i="3"/>
  <c r="CM62" i="3"/>
  <c r="CN62" i="3"/>
  <c r="CO62" i="3"/>
  <c r="CP62" i="3"/>
  <c r="CQ62" i="3"/>
  <c r="CR62" i="3"/>
  <c r="CS62" i="3"/>
  <c r="CT62" i="3"/>
  <c r="CU62" i="3"/>
  <c r="L64" i="3"/>
  <c r="L65" i="3"/>
  <c r="R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BR65" i="3"/>
  <c r="BS65" i="3"/>
  <c r="BT65" i="3"/>
  <c r="BU65" i="3"/>
  <c r="BV65" i="3"/>
  <c r="BW65" i="3"/>
  <c r="BX65" i="3"/>
  <c r="BY65" i="3"/>
  <c r="BZ65" i="3"/>
  <c r="CA65" i="3"/>
  <c r="CB65" i="3"/>
  <c r="CC65" i="3"/>
  <c r="CD65" i="3"/>
  <c r="CE65" i="3"/>
  <c r="CF65" i="3"/>
  <c r="CG65" i="3"/>
  <c r="CH65" i="3"/>
  <c r="CI65" i="3"/>
  <c r="CJ65" i="3"/>
  <c r="CK65" i="3"/>
  <c r="CL65" i="3"/>
  <c r="CM65" i="3"/>
  <c r="CN65" i="3"/>
  <c r="CO65" i="3"/>
  <c r="CP65" i="3"/>
  <c r="CQ65" i="3"/>
  <c r="CR65" i="3"/>
  <c r="CS65" i="3"/>
  <c r="CT65" i="3"/>
  <c r="CU65" i="3"/>
  <c r="R66" i="3"/>
  <c r="AW66" i="3"/>
  <c r="R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BR67" i="3"/>
  <c r="BS67" i="3"/>
  <c r="BT67" i="3"/>
  <c r="BU67" i="3"/>
  <c r="BV67" i="3"/>
  <c r="BW67" i="3"/>
  <c r="BX67" i="3"/>
  <c r="BY67" i="3"/>
  <c r="BZ67" i="3"/>
  <c r="CA67" i="3"/>
  <c r="CB67" i="3"/>
  <c r="CC67" i="3"/>
  <c r="CD67" i="3"/>
  <c r="CE67" i="3"/>
  <c r="CF67" i="3"/>
  <c r="CG67" i="3"/>
  <c r="CH67" i="3"/>
  <c r="CI67" i="3"/>
  <c r="CJ67" i="3"/>
  <c r="CK67" i="3"/>
  <c r="CL67" i="3"/>
  <c r="CM67" i="3"/>
  <c r="CN67" i="3"/>
  <c r="CO67" i="3"/>
  <c r="CP67" i="3"/>
  <c r="CQ67" i="3"/>
  <c r="CR67" i="3"/>
  <c r="CS67" i="3"/>
  <c r="CT67" i="3"/>
  <c r="CU67" i="3"/>
  <c r="R78" i="3"/>
  <c r="W78" i="3"/>
  <c r="X78" i="3"/>
  <c r="Y78" i="3"/>
  <c r="Z78" i="3"/>
  <c r="AA78" i="3"/>
  <c r="AB78" i="3"/>
  <c r="R79" i="3"/>
  <c r="W79" i="3"/>
  <c r="X79" i="3"/>
  <c r="Y79" i="3"/>
  <c r="Z79" i="3"/>
  <c r="AA79" i="3"/>
  <c r="AB79" i="3"/>
  <c r="R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H81" i="3"/>
  <c r="R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H82" i="3"/>
  <c r="R82" i="3"/>
  <c r="AQ82" i="3"/>
  <c r="AR82" i="3"/>
  <c r="AS82" i="3"/>
  <c r="AT82" i="3"/>
  <c r="AU82" i="3"/>
  <c r="AV82" i="3"/>
  <c r="AW82" i="3"/>
  <c r="H83" i="3"/>
  <c r="R83" i="3"/>
  <c r="AQ83" i="3"/>
  <c r="AR83" i="3"/>
  <c r="AS83" i="3"/>
  <c r="AT83" i="3"/>
  <c r="AU83" i="3"/>
  <c r="AV83" i="3"/>
  <c r="AW83" i="3"/>
  <c r="H84" i="3"/>
  <c r="R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H86" i="3"/>
  <c r="H88" i="3"/>
  <c r="H89" i="3"/>
  <c r="W89" i="3"/>
  <c r="X89" i="3"/>
  <c r="Y89" i="3"/>
  <c r="Z89" i="3"/>
  <c r="AA89" i="3"/>
  <c r="AB89" i="3"/>
  <c r="H91" i="3"/>
  <c r="H92" i="3"/>
  <c r="R93" i="3"/>
  <c r="W93" i="3"/>
  <c r="X93" i="3"/>
  <c r="Y93" i="3"/>
  <c r="Z93" i="3"/>
  <c r="AA93" i="3"/>
  <c r="AB93" i="3"/>
  <c r="H94" i="3"/>
  <c r="H95" i="3"/>
  <c r="AG96" i="3"/>
  <c r="AL97" i="3"/>
  <c r="AP98" i="3"/>
  <c r="R99" i="3"/>
  <c r="AG99" i="3"/>
  <c r="AL99" i="3"/>
  <c r="AP99" i="3"/>
  <c r="H102" i="3"/>
  <c r="I102" i="3"/>
  <c r="K102" i="3"/>
  <c r="H103" i="3"/>
  <c r="I103" i="3"/>
  <c r="K103" i="3"/>
  <c r="W103" i="3"/>
  <c r="X103" i="3"/>
  <c r="Y103" i="3"/>
  <c r="Z103" i="3"/>
  <c r="AA103" i="3"/>
  <c r="AB103" i="3"/>
  <c r="H104" i="3"/>
  <c r="I104" i="3"/>
  <c r="K104" i="3"/>
  <c r="I105" i="3"/>
  <c r="K105" i="3"/>
  <c r="I106" i="3"/>
  <c r="K106" i="3"/>
  <c r="I107" i="3"/>
  <c r="K107" i="3"/>
  <c r="R107" i="3"/>
  <c r="W107" i="3"/>
  <c r="X107" i="3"/>
  <c r="Y107" i="3"/>
  <c r="Z107" i="3"/>
  <c r="AA107" i="3"/>
  <c r="AB107" i="3"/>
  <c r="I108" i="3"/>
  <c r="K108" i="3"/>
  <c r="I109" i="3"/>
  <c r="K109" i="3"/>
  <c r="AG110" i="3"/>
  <c r="AL111" i="3"/>
  <c r="AP112" i="3"/>
  <c r="H113" i="3"/>
  <c r="I113" i="3"/>
  <c r="K113" i="3"/>
  <c r="R113" i="3"/>
  <c r="AG113" i="3"/>
  <c r="AL113" i="3"/>
  <c r="AP113" i="3"/>
  <c r="I115" i="3"/>
  <c r="I116" i="3"/>
  <c r="AC117" i="3"/>
  <c r="AD117" i="3"/>
  <c r="AE117" i="3"/>
  <c r="AF117" i="3"/>
  <c r="AG118" i="3"/>
  <c r="AH118" i="3"/>
  <c r="AI118" i="3"/>
  <c r="AJ118" i="3"/>
  <c r="AK118" i="3"/>
  <c r="AL119" i="3"/>
  <c r="AM119" i="3"/>
  <c r="AN119" i="3"/>
  <c r="AO119" i="3"/>
  <c r="AP120" i="3"/>
  <c r="H121" i="3"/>
  <c r="I121" i="3"/>
  <c r="J121" i="3"/>
  <c r="K121" i="3"/>
  <c r="R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H122" i="3"/>
  <c r="I122" i="3"/>
  <c r="J122" i="3"/>
  <c r="K122" i="3"/>
  <c r="H123" i="3"/>
  <c r="I123" i="3"/>
  <c r="J123" i="3"/>
  <c r="K123" i="3"/>
  <c r="I124" i="3"/>
  <c r="J124" i="3"/>
  <c r="K124" i="3"/>
  <c r="I125" i="3"/>
  <c r="J125" i="3"/>
  <c r="K125" i="3"/>
  <c r="AG125" i="3"/>
  <c r="I126" i="3"/>
  <c r="J126" i="3"/>
  <c r="K126" i="3"/>
  <c r="AL126" i="3"/>
  <c r="I127" i="3"/>
  <c r="J127" i="3"/>
  <c r="K127" i="3"/>
  <c r="AP127" i="3"/>
  <c r="I128" i="3"/>
  <c r="J128" i="3"/>
  <c r="K128" i="3"/>
  <c r="R128" i="3"/>
  <c r="AG128" i="3"/>
  <c r="AL128" i="3"/>
  <c r="AP128" i="3"/>
  <c r="H132" i="3"/>
  <c r="I132" i="3"/>
  <c r="J132" i="3"/>
  <c r="K132" i="3"/>
  <c r="AC132" i="3"/>
  <c r="AD132" i="3"/>
  <c r="AE132" i="3"/>
  <c r="AF132" i="3"/>
  <c r="AG133" i="3"/>
  <c r="AH133" i="3"/>
  <c r="AI133" i="3"/>
  <c r="AJ133" i="3"/>
  <c r="AK133" i="3"/>
  <c r="I134" i="3"/>
  <c r="AL134" i="3"/>
  <c r="AM134" i="3"/>
  <c r="AN134" i="3"/>
  <c r="AO134" i="3"/>
  <c r="I135" i="3"/>
  <c r="AP135" i="3"/>
  <c r="R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G140" i="3"/>
  <c r="AL141" i="3"/>
  <c r="AP142" i="3"/>
  <c r="R143" i="3"/>
  <c r="AG143" i="3"/>
  <c r="AL143" i="3"/>
  <c r="AP143" i="3"/>
  <c r="AQ150" i="3"/>
  <c r="AR150" i="3"/>
  <c r="AS150" i="3"/>
  <c r="AT150" i="3"/>
  <c r="AU150" i="3"/>
  <c r="AV150" i="3"/>
  <c r="AW150" i="3"/>
  <c r="R151" i="3"/>
  <c r="AQ151" i="3"/>
  <c r="AR151" i="3"/>
  <c r="AS151" i="3"/>
  <c r="AT151" i="3"/>
  <c r="AU151" i="3"/>
  <c r="AV151" i="3"/>
  <c r="AW151" i="3"/>
  <c r="AQ165" i="3"/>
  <c r="AR165" i="3"/>
  <c r="AS165" i="3"/>
  <c r="AT165" i="3"/>
  <c r="AU165" i="3"/>
  <c r="AV165" i="3"/>
  <c r="AW165" i="3"/>
  <c r="R166" i="3"/>
  <c r="AQ166" i="3"/>
  <c r="AR166" i="3"/>
  <c r="AS166" i="3"/>
  <c r="AT166" i="3"/>
  <c r="AU166" i="3"/>
  <c r="AV166" i="3"/>
  <c r="AW166" i="3"/>
  <c r="R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</calcChain>
</file>

<file path=xl/sharedStrings.xml><?xml version="1.0" encoding="utf-8"?>
<sst xmlns="http://schemas.openxmlformats.org/spreadsheetml/2006/main" count="413" uniqueCount="224">
  <si>
    <t>Total</t>
  </si>
  <si>
    <t>Units</t>
  </si>
  <si>
    <t>KES</t>
  </si>
  <si>
    <t>USD</t>
  </si>
  <si>
    <t>%</t>
  </si>
  <si>
    <t>Land Cost</t>
  </si>
  <si>
    <t xml:space="preserve">Stamp Duty </t>
  </si>
  <si>
    <t>Legal fees</t>
  </si>
  <si>
    <t>Pre-construction Analysis</t>
  </si>
  <si>
    <t>Topo Survey</t>
  </si>
  <si>
    <t>Geotechnical + Structural Engineer</t>
  </si>
  <si>
    <t>Valuation</t>
  </si>
  <si>
    <t>VAT</t>
  </si>
  <si>
    <t>Construction Cost</t>
  </si>
  <si>
    <t>Design &amp; Development Consultants</t>
  </si>
  <si>
    <t>Architect</t>
  </si>
  <si>
    <t>Civil &amp; Structural</t>
  </si>
  <si>
    <t>MEP</t>
  </si>
  <si>
    <t>QS</t>
  </si>
  <si>
    <t>NEMA Consultant</t>
  </si>
  <si>
    <t>NCC Consultants</t>
  </si>
  <si>
    <t>Project Management Fee</t>
  </si>
  <si>
    <t>Development Permits</t>
  </si>
  <si>
    <t>NCA Construction Levy</t>
  </si>
  <si>
    <t>NCC Building Permit (per SQM)</t>
  </si>
  <si>
    <t>NEMA Fees</t>
  </si>
  <si>
    <t>Marking &amp; Letting</t>
  </si>
  <si>
    <t>Legals Fees</t>
  </si>
  <si>
    <t>Asset management set up</t>
  </si>
  <si>
    <t>Letting management commissions - Commercial</t>
  </si>
  <si>
    <t>Development Contingency</t>
  </si>
  <si>
    <t>Development Contingency (pre-finance &amp; exl land)</t>
  </si>
  <si>
    <t>Financing Administrative Cost</t>
  </si>
  <si>
    <t>Construction Interest</t>
  </si>
  <si>
    <t>Term Loan Interest</t>
  </si>
  <si>
    <t>Mezzanine Interest</t>
  </si>
  <si>
    <t>Total Development Cost</t>
  </si>
  <si>
    <t>Preliminary</t>
  </si>
  <si>
    <t>Contingency</t>
  </si>
  <si>
    <t>Clerk of Works</t>
  </si>
  <si>
    <t>Land size</t>
  </si>
  <si>
    <t>Global Assumptions</t>
  </si>
  <si>
    <t>SM</t>
  </si>
  <si>
    <t>SQFT</t>
  </si>
  <si>
    <t>Plot ratio</t>
  </si>
  <si>
    <t>GBA</t>
  </si>
  <si>
    <t>Efficiency</t>
  </si>
  <si>
    <t>GLA</t>
  </si>
  <si>
    <t>Ground coverage</t>
  </si>
  <si>
    <t>Floor plate</t>
  </si>
  <si>
    <t>No. of floors</t>
  </si>
  <si>
    <t>Land size (acres)</t>
  </si>
  <si>
    <t>Unit Area Assumptions</t>
  </si>
  <si>
    <t>2 Bedroom</t>
  </si>
  <si>
    <t>Unit Size (SM)</t>
  </si>
  <si>
    <t>Unit Mix (%)</t>
  </si>
  <si>
    <t>No. of Units</t>
  </si>
  <si>
    <t>Total Area (SM)</t>
  </si>
  <si>
    <t>Parking Ratios</t>
  </si>
  <si>
    <t>Parking Stalls</t>
  </si>
  <si>
    <t>Parking Area</t>
  </si>
  <si>
    <t>Interiors</t>
  </si>
  <si>
    <t>Sources &amp; Uses of Capital</t>
  </si>
  <si>
    <t>Construction loan</t>
  </si>
  <si>
    <t>Building Area</t>
  </si>
  <si>
    <t>Building Description</t>
  </si>
  <si>
    <t>Development Summary</t>
  </si>
  <si>
    <t>Land cost</t>
  </si>
  <si>
    <t>Cost in KES</t>
  </si>
  <si>
    <t>Total Area</t>
  </si>
  <si>
    <t>Equity</t>
  </si>
  <si>
    <t>Land equity</t>
  </si>
  <si>
    <t>Construction equity</t>
  </si>
  <si>
    <t>Cash equity</t>
  </si>
  <si>
    <t>Total cash equity</t>
  </si>
  <si>
    <t>Total equity</t>
  </si>
  <si>
    <t>Debt</t>
  </si>
  <si>
    <t>Term loan</t>
  </si>
  <si>
    <t>Mezzanine loan</t>
  </si>
  <si>
    <t>Total Debt</t>
  </si>
  <si>
    <t>Sources</t>
  </si>
  <si>
    <t>Land Equity</t>
  </si>
  <si>
    <t>Developers' Equity</t>
  </si>
  <si>
    <t>Mezzanine Loan</t>
  </si>
  <si>
    <t>Total Sources</t>
  </si>
  <si>
    <t>Uses</t>
  </si>
  <si>
    <t>Land</t>
  </si>
  <si>
    <t>Construction</t>
  </si>
  <si>
    <t xml:space="preserve">Pre-construction </t>
  </si>
  <si>
    <t>Soft costs</t>
  </si>
  <si>
    <t>Financing costs</t>
  </si>
  <si>
    <t>Revenue</t>
  </si>
  <si>
    <t>Unit Type</t>
  </si>
  <si>
    <t>Size (SQFT)</t>
  </si>
  <si>
    <t>Sales Revenue</t>
  </si>
  <si>
    <t>Early Bird</t>
  </si>
  <si>
    <t>Market</t>
  </si>
  <si>
    <t>Market +</t>
  </si>
  <si>
    <t>Unit Price</t>
  </si>
  <si>
    <t>Total revenue</t>
  </si>
  <si>
    <t>Dates</t>
  </si>
  <si>
    <t>Project Start</t>
  </si>
  <si>
    <t>Construction start</t>
  </si>
  <si>
    <t>Construction end</t>
  </si>
  <si>
    <t>Sales</t>
  </si>
  <si>
    <t>Early bird start</t>
  </si>
  <si>
    <t>Market start</t>
  </si>
  <si>
    <t>Market end</t>
  </si>
  <si>
    <t>Early bird end</t>
  </si>
  <si>
    <t>Market + start</t>
  </si>
  <si>
    <t>Market + end</t>
  </si>
  <si>
    <t>KPDA Financial Model Training</t>
  </si>
  <si>
    <t>Financial Model</t>
  </si>
  <si>
    <t>Other equity</t>
  </si>
  <si>
    <t>Total debt</t>
  </si>
  <si>
    <t>Development Sources</t>
  </si>
  <si>
    <t>Sales drawdown</t>
  </si>
  <si>
    <t>Developers' equity</t>
  </si>
  <si>
    <t>Cash Account</t>
  </si>
  <si>
    <t>Opening balance</t>
  </si>
  <si>
    <t>Sales Drawdown</t>
  </si>
  <si>
    <t>Debt Repayment</t>
  </si>
  <si>
    <t>Closing Balance</t>
  </si>
  <si>
    <t>Debt Account</t>
  </si>
  <si>
    <t>Debt Draws</t>
  </si>
  <si>
    <t>Mortgage</t>
  </si>
  <si>
    <t>Total Development Sources</t>
  </si>
  <si>
    <t>Interest</t>
  </si>
  <si>
    <t>Total Project Uses</t>
  </si>
  <si>
    <t>Total Profit</t>
  </si>
  <si>
    <t>Total Equity Draws</t>
  </si>
  <si>
    <t>Month Tracker</t>
  </si>
  <si>
    <t>Sales Velocity</t>
  </si>
  <si>
    <t>Ongoing</t>
  </si>
  <si>
    <t>Bullet</t>
  </si>
  <si>
    <t>Total Revenue</t>
  </si>
  <si>
    <t>Commission</t>
  </si>
  <si>
    <t>Net Revenue</t>
  </si>
  <si>
    <t>Price per GLA</t>
  </si>
  <si>
    <t xml:space="preserve">Sales </t>
  </si>
  <si>
    <t>Consultants &amp; Approvals</t>
  </si>
  <si>
    <t>Finance</t>
  </si>
  <si>
    <t>Total Cost of Development</t>
  </si>
  <si>
    <t>Commission %</t>
  </si>
  <si>
    <t>Commission Cost</t>
  </si>
  <si>
    <t>Total Project Profit</t>
  </si>
  <si>
    <t>Margin on cost</t>
  </si>
  <si>
    <t>PAT</t>
  </si>
  <si>
    <t>Annualized ROE</t>
  </si>
  <si>
    <t>Cashflows &amp; Returns</t>
  </si>
  <si>
    <t>Project Cashflows &amp; Returns</t>
  </si>
  <si>
    <t>Debt Service</t>
  </si>
  <si>
    <t>Profit before tax</t>
  </si>
  <si>
    <t>Project IRR</t>
  </si>
  <si>
    <t>PBT</t>
  </si>
  <si>
    <t>Equity Cashflows &amp; Returns</t>
  </si>
  <si>
    <t>Proforma</t>
  </si>
  <si>
    <t>Assumptions</t>
  </si>
  <si>
    <t>Acres to Square Meters</t>
  </si>
  <si>
    <t>KES to USD Exchange Rate</t>
  </si>
  <si>
    <t>Region</t>
  </si>
  <si>
    <t>Region number</t>
  </si>
  <si>
    <t>General Mathenge</t>
  </si>
  <si>
    <t>Westlands CBD</t>
  </si>
  <si>
    <t>Brookside</t>
  </si>
  <si>
    <t>Westlands Retail</t>
  </si>
  <si>
    <t>Westgate</t>
  </si>
  <si>
    <t>#</t>
  </si>
  <si>
    <t>Name Of Property</t>
  </si>
  <si>
    <t>No. of Beds</t>
  </si>
  <si>
    <t>Unit Price (KES)</t>
  </si>
  <si>
    <t>Size(m2)</t>
  </si>
  <si>
    <t>Parking per unit</t>
  </si>
  <si>
    <t>Supply</t>
  </si>
  <si>
    <t>Sold</t>
  </si>
  <si>
    <t>Demand(%)</t>
  </si>
  <si>
    <t>Floors</t>
  </si>
  <si>
    <t>Start DATE</t>
  </si>
  <si>
    <t>Completion Date</t>
  </si>
  <si>
    <t>Rent</t>
  </si>
  <si>
    <t>URL Link</t>
  </si>
  <si>
    <t>Analysis</t>
  </si>
  <si>
    <t>Apartments</t>
  </si>
  <si>
    <t>Demand per unit type</t>
  </si>
  <si>
    <t>Average Rent</t>
  </si>
  <si>
    <t>Number of floors</t>
  </si>
  <si>
    <t>Average</t>
  </si>
  <si>
    <t xml:space="preserve"> Apartments</t>
  </si>
  <si>
    <t>Location</t>
  </si>
  <si>
    <t>Road</t>
  </si>
  <si>
    <t>Acres</t>
  </si>
  <si>
    <t>List Year</t>
  </si>
  <si>
    <t>List Price</t>
  </si>
  <si>
    <t>Price per Acre</t>
  </si>
  <si>
    <t xml:space="preserve">Agency </t>
  </si>
  <si>
    <t>Westalnds CBD</t>
  </si>
  <si>
    <t>Westalnds Retail</t>
  </si>
  <si>
    <t>Median</t>
  </si>
  <si>
    <t>Market Research</t>
  </si>
  <si>
    <t>Code</t>
  </si>
  <si>
    <t>Land Price Analysis</t>
  </si>
  <si>
    <t>Square Feet to Square Meters</t>
  </si>
  <si>
    <t># of Units</t>
  </si>
  <si>
    <t>Price per SM</t>
  </si>
  <si>
    <t>Milestone Payments</t>
  </si>
  <si>
    <t>Payment 1</t>
  </si>
  <si>
    <t>Payment 2</t>
  </si>
  <si>
    <t>Payment 4</t>
  </si>
  <si>
    <t>Payment 3</t>
  </si>
  <si>
    <t>Products</t>
  </si>
  <si>
    <t>Completion Milestones</t>
  </si>
  <si>
    <t>Size in SM</t>
  </si>
  <si>
    <t>Bed</t>
  </si>
  <si>
    <t>Average Price / SM</t>
  </si>
  <si>
    <t>Property Name / Agent</t>
  </si>
  <si>
    <t>Milestone 1</t>
  </si>
  <si>
    <t>Milestone 2</t>
  </si>
  <si>
    <t>Milestone 3</t>
  </si>
  <si>
    <t>Milestone 4</t>
  </si>
  <si>
    <t>1 Bedroom</t>
  </si>
  <si>
    <t>Summary Economics</t>
  </si>
  <si>
    <t>Inflow</t>
  </si>
  <si>
    <t>Outflow</t>
  </si>
  <si>
    <t>Net Cashflow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</si>
</sst>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_(&quot;$&quot;* #,##0_);_(&quot;$&quot;* \(#,##0\);_(&quot;$&quot;* &quot;-&quot;??_);_(@_)"/>
    <numFmt numFmtId="168" formatCode="0.0%"/>
    <numFmt numFmtId="169" formatCode="_(* #,##0_);_(* \(#,##0\);_(* &quot;-&quot;??_);_(@_)"/>
    <numFmt numFmtId="170" formatCode="0.0\x"/>
    <numFmt numFmtId="171" formatCode="_(* #,##0_);_(* \(#,##0\);_(* &quot;-&quot;?_);_(@_)"/>
    <numFmt numFmtId="172" formatCode="mm/dd/yy;@"/>
    <numFmt numFmtId="173" formatCode="_(* #,##0.0_);_(* \(#,##0.0\);_(* &quot;-&quot;??_);_(@_)"/>
    <numFmt numFmtId="174" formatCode="_(* #,##0.000000000000_);_(* \(#,##0.000000000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166" fontId="4" fillId="0" borderId="0" xfId="1" applyNumberFormat="1" applyFont="1" applyAlignment="1">
      <alignment vertical="center"/>
    </xf>
    <xf numFmtId="167" fontId="0" fillId="0" borderId="0" xfId="2" applyNumberFormat="1" applyFont="1" applyAlignment="1">
      <alignment vertical="center"/>
    </xf>
    <xf numFmtId="168" fontId="5" fillId="0" borderId="0" xfId="2" applyNumberFormat="1" applyFont="1" applyAlignment="1">
      <alignment horizontal="center" vertical="center"/>
    </xf>
    <xf numFmtId="9" fontId="4" fillId="0" borderId="0" xfId="3" applyFont="1" applyAlignment="1">
      <alignment vertical="center"/>
    </xf>
    <xf numFmtId="166" fontId="0" fillId="0" borderId="0" xfId="1" applyNumberFormat="1" applyFont="1" applyAlignment="1">
      <alignment vertical="center"/>
    </xf>
    <xf numFmtId="10" fontId="4" fillId="0" borderId="0" xfId="3" applyNumberFormat="1" applyFont="1" applyAlignment="1">
      <alignment vertical="center"/>
    </xf>
    <xf numFmtId="0" fontId="4" fillId="0" borderId="0" xfId="0" applyFont="1" applyAlignment="1">
      <alignment vertical="center"/>
    </xf>
    <xf numFmtId="166" fontId="2" fillId="0" borderId="5" xfId="1" applyNumberFormat="1" applyFont="1" applyBorder="1" applyAlignment="1">
      <alignment vertical="center"/>
    </xf>
    <xf numFmtId="167" fontId="2" fillId="0" borderId="5" xfId="2" applyNumberFormat="1" applyFont="1" applyBorder="1" applyAlignment="1">
      <alignment vertical="center"/>
    </xf>
    <xf numFmtId="168" fontId="6" fillId="0" borderId="5" xfId="2" applyNumberFormat="1" applyFont="1" applyBorder="1" applyAlignment="1">
      <alignment horizontal="center" vertical="center"/>
    </xf>
    <xf numFmtId="169" fontId="0" fillId="0" borderId="0" xfId="1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166" fontId="2" fillId="3" borderId="0" xfId="1" applyNumberFormat="1" applyFont="1" applyFill="1" applyBorder="1"/>
    <xf numFmtId="168" fontId="6" fillId="3" borderId="0" xfId="1" applyNumberFormat="1" applyFont="1" applyFill="1" applyBorder="1" applyAlignment="1">
      <alignment horizontal="center"/>
    </xf>
    <xf numFmtId="0" fontId="0" fillId="0" borderId="5" xfId="0" applyBorder="1"/>
    <xf numFmtId="0" fontId="0" fillId="0" borderId="8" xfId="0" applyBorder="1"/>
    <xf numFmtId="169" fontId="0" fillId="0" borderId="0" xfId="0" applyNumberFormat="1" applyBorder="1"/>
    <xf numFmtId="170" fontId="4" fillId="0" borderId="0" xfId="1" applyNumberFormat="1" applyFont="1" applyBorder="1" applyAlignment="1">
      <alignment vertical="center"/>
    </xf>
    <xf numFmtId="0" fontId="0" fillId="0" borderId="0" xfId="0" applyBorder="1"/>
    <xf numFmtId="171" fontId="0" fillId="0" borderId="0" xfId="0" applyNumberFormat="1" applyBorder="1"/>
    <xf numFmtId="9" fontId="4" fillId="0" borderId="0" xfId="3" applyFont="1" applyBorder="1" applyAlignment="1">
      <alignment vertical="center"/>
    </xf>
    <xf numFmtId="0" fontId="0" fillId="0" borderId="9" xfId="0" applyBorder="1"/>
    <xf numFmtId="0" fontId="0" fillId="0" borderId="6" xfId="0" applyBorder="1"/>
    <xf numFmtId="0" fontId="2" fillId="0" borderId="0" xfId="0" applyFont="1"/>
    <xf numFmtId="9" fontId="4" fillId="0" borderId="0" xfId="3" applyFont="1" applyBorder="1" applyAlignment="1">
      <alignment horizontal="center" vertical="center"/>
    </xf>
    <xf numFmtId="0" fontId="9" fillId="4" borderId="0" xfId="0" applyFont="1" applyFill="1" applyAlignment="1">
      <alignment horizontal="right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center"/>
    </xf>
    <xf numFmtId="166" fontId="0" fillId="0" borderId="0" xfId="0" applyNumberFormat="1" applyBorder="1"/>
    <xf numFmtId="0" fontId="2" fillId="0" borderId="5" xfId="0" applyFont="1" applyBorder="1"/>
    <xf numFmtId="9" fontId="2" fillId="0" borderId="5" xfId="0" applyNumberFormat="1" applyFont="1" applyBorder="1" applyAlignment="1">
      <alignment horizontal="center"/>
    </xf>
    <xf numFmtId="169" fontId="2" fillId="0" borderId="5" xfId="1" applyNumberFormat="1" applyFont="1" applyBorder="1"/>
    <xf numFmtId="166" fontId="2" fillId="0" borderId="5" xfId="0" applyNumberFormat="1" applyFont="1" applyBorder="1"/>
    <xf numFmtId="169" fontId="4" fillId="0" borderId="0" xfId="1" applyNumberFormat="1" applyFont="1" applyBorder="1" applyAlignment="1">
      <alignment vertical="center"/>
    </xf>
    <xf numFmtId="9" fontId="4" fillId="0" borderId="0" xfId="0" applyNumberFormat="1" applyFont="1" applyAlignment="1">
      <alignment vertical="center"/>
    </xf>
    <xf numFmtId="169" fontId="0" fillId="0" borderId="0" xfId="1" applyNumberFormat="1" applyFont="1"/>
    <xf numFmtId="169" fontId="0" fillId="0" borderId="0" xfId="0" applyNumberFormat="1"/>
    <xf numFmtId="169" fontId="0" fillId="0" borderId="5" xfId="0" applyNumberFormat="1" applyBorder="1"/>
    <xf numFmtId="169" fontId="2" fillId="0" borderId="5" xfId="0" applyNumberFormat="1" applyFont="1" applyBorder="1"/>
    <xf numFmtId="170" fontId="10" fillId="0" borderId="5" xfId="1" applyNumberFormat="1" applyFont="1" applyBorder="1" applyAlignment="1">
      <alignment vertical="center"/>
    </xf>
    <xf numFmtId="169" fontId="0" fillId="0" borderId="0" xfId="1" applyNumberFormat="1" applyFont="1" applyBorder="1"/>
    <xf numFmtId="166" fontId="8" fillId="0" borderId="0" xfId="1" applyNumberFormat="1" applyFont="1" applyAlignment="1">
      <alignment vertical="center"/>
    </xf>
    <xf numFmtId="166" fontId="8" fillId="0" borderId="0" xfId="1" applyNumberFormat="1" applyFont="1" applyFill="1" applyAlignment="1">
      <alignment vertical="center"/>
    </xf>
    <xf numFmtId="10" fontId="4" fillId="0" borderId="0" xfId="0" applyNumberFormat="1" applyFont="1" applyAlignment="1">
      <alignment vertical="center"/>
    </xf>
    <xf numFmtId="166" fontId="10" fillId="2" borderId="3" xfId="1" applyNumberFormat="1" applyFont="1" applyFill="1" applyBorder="1" applyAlignment="1">
      <alignment horizontal="center" vertical="center" wrapText="1"/>
    </xf>
    <xf numFmtId="166" fontId="10" fillId="2" borderId="3" xfId="1" applyNumberFormat="1" applyFont="1" applyFill="1" applyBorder="1" applyAlignment="1">
      <alignment horizontal="right" vertical="center" wrapText="1"/>
    </xf>
    <xf numFmtId="165" fontId="10" fillId="2" borderId="4" xfId="1" applyFont="1" applyFill="1" applyBorder="1" applyAlignment="1">
      <alignment horizontal="right" vertical="center" wrapText="1"/>
    </xf>
    <xf numFmtId="165" fontId="10" fillId="2" borderId="4" xfId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5" xfId="0" applyFont="1" applyFill="1" applyBorder="1"/>
    <xf numFmtId="43" fontId="10" fillId="0" borderId="0" xfId="4" applyFont="1" applyFill="1" applyBorder="1"/>
    <xf numFmtId="169" fontId="7" fillId="0" borderId="0" xfId="1" applyNumberFormat="1" applyFont="1"/>
    <xf numFmtId="171" fontId="0" fillId="0" borderId="0" xfId="0" applyNumberFormat="1"/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171" fontId="2" fillId="0" borderId="5" xfId="0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Fill="1"/>
    <xf numFmtId="9" fontId="0" fillId="0" borderId="0" xfId="0" applyNumberFormat="1"/>
    <xf numFmtId="168" fontId="2" fillId="0" borderId="5" xfId="3" applyNumberFormat="1" applyFont="1" applyBorder="1"/>
    <xf numFmtId="0" fontId="2" fillId="0" borderId="6" xfId="0" applyFont="1" applyBorder="1"/>
    <xf numFmtId="9" fontId="5" fillId="0" borderId="0" xfId="3" applyFont="1"/>
    <xf numFmtId="9" fontId="2" fillId="0" borderId="5" xfId="0" applyNumberFormat="1" applyFont="1" applyBorder="1"/>
    <xf numFmtId="0" fontId="2" fillId="5" borderId="0" xfId="0" applyFont="1" applyFill="1" applyBorder="1"/>
    <xf numFmtId="0" fontId="2" fillId="0" borderId="0" xfId="0" applyFont="1" applyBorder="1" applyAlignment="1">
      <alignment horizontal="right"/>
    </xf>
    <xf numFmtId="0" fontId="0" fillId="0" borderId="0" xfId="0" applyFill="1"/>
    <xf numFmtId="17" fontId="0" fillId="0" borderId="0" xfId="0" applyNumberFormat="1"/>
    <xf numFmtId="0" fontId="9" fillId="0" borderId="0" xfId="0" applyFont="1" applyAlignment="1">
      <alignment horizontal="center"/>
    </xf>
    <xf numFmtId="9" fontId="0" fillId="0" borderId="0" xfId="3" applyFont="1" applyAlignment="1">
      <alignment horizontal="center"/>
    </xf>
    <xf numFmtId="9" fontId="2" fillId="0" borderId="5" xfId="3" applyFont="1" applyBorder="1" applyAlignment="1">
      <alignment horizontal="center"/>
    </xf>
    <xf numFmtId="0" fontId="5" fillId="0" borderId="0" xfId="0" applyFont="1"/>
    <xf numFmtId="0" fontId="10" fillId="3" borderId="0" xfId="0" applyFont="1" applyFill="1"/>
    <xf numFmtId="17" fontId="10" fillId="3" borderId="0" xfId="0" applyNumberFormat="1" applyFont="1" applyFill="1"/>
    <xf numFmtId="0" fontId="11" fillId="0" borderId="6" xfId="0" applyFont="1" applyBorder="1"/>
    <xf numFmtId="9" fontId="5" fillId="0" borderId="0" xfId="0" applyNumberFormat="1" applyFont="1"/>
    <xf numFmtId="9" fontId="5" fillId="0" borderId="0" xfId="0" applyNumberFormat="1" applyFont="1" applyBorder="1"/>
    <xf numFmtId="169" fontId="2" fillId="0" borderId="0" xfId="1" applyNumberFormat="1" applyFont="1" applyBorder="1"/>
    <xf numFmtId="169" fontId="0" fillId="0" borderId="6" xfId="0" applyNumberFormat="1" applyBorder="1"/>
    <xf numFmtId="0" fontId="12" fillId="6" borderId="7" xfId="0" applyFont="1" applyFill="1" applyBorder="1" applyAlignment="1">
      <alignment vertical="center"/>
    </xf>
    <xf numFmtId="171" fontId="12" fillId="6" borderId="5" xfId="0" applyNumberFormat="1" applyFont="1" applyFill="1" applyBorder="1" applyAlignment="1">
      <alignment vertical="center"/>
    </xf>
    <xf numFmtId="0" fontId="12" fillId="6" borderId="5" xfId="0" applyFont="1" applyFill="1" applyBorder="1" applyAlignment="1">
      <alignment horizontal="center" vertical="center"/>
    </xf>
    <xf numFmtId="166" fontId="12" fillId="6" borderId="5" xfId="0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171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0" fontId="12" fillId="6" borderId="9" xfId="0" applyFont="1" applyFill="1" applyBorder="1" applyAlignment="1">
      <alignment vertical="center"/>
    </xf>
    <xf numFmtId="0" fontId="13" fillId="6" borderId="6" xfId="0" applyFont="1" applyFill="1" applyBorder="1" applyAlignment="1">
      <alignment vertical="center"/>
    </xf>
    <xf numFmtId="166" fontId="12" fillId="6" borderId="6" xfId="0" applyNumberFormat="1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Border="1" applyAlignment="1">
      <alignment vertical="center"/>
    </xf>
    <xf numFmtId="169" fontId="13" fillId="6" borderId="0" xfId="1" applyNumberFormat="1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3" fontId="13" fillId="6" borderId="0" xfId="0" applyNumberFormat="1" applyFont="1" applyFill="1" applyAlignment="1">
      <alignment vertical="center"/>
    </xf>
    <xf numFmtId="37" fontId="15" fillId="6" borderId="0" xfId="5" applyNumberFormat="1" applyFont="1" applyFill="1" applyAlignment="1">
      <alignment vertical="center"/>
    </xf>
    <xf numFmtId="37" fontId="12" fillId="6" borderId="5" xfId="0" applyNumberFormat="1" applyFont="1" applyFill="1" applyBorder="1" applyAlignment="1">
      <alignment vertical="center"/>
    </xf>
    <xf numFmtId="166" fontId="13" fillId="6" borderId="0" xfId="0" applyNumberFormat="1" applyFont="1" applyFill="1" applyAlignment="1">
      <alignment vertical="center"/>
    </xf>
    <xf numFmtId="0" fontId="12" fillId="6" borderId="0" xfId="0" applyFont="1" applyFill="1" applyAlignment="1">
      <alignment horizontal="left" vertical="center" indent="1"/>
    </xf>
    <xf numFmtId="0" fontId="13" fillId="6" borderId="0" xfId="0" applyFont="1" applyFill="1" applyAlignment="1">
      <alignment horizontal="left" vertical="center" indent="1"/>
    </xf>
    <xf numFmtId="169" fontId="12" fillId="6" borderId="0" xfId="0" applyNumberFormat="1" applyFont="1" applyFill="1" applyAlignment="1">
      <alignment vertical="center"/>
    </xf>
    <xf numFmtId="166" fontId="13" fillId="6" borderId="0" xfId="0" applyNumberFormat="1" applyFont="1" applyFill="1" applyBorder="1" applyAlignment="1">
      <alignment vertical="center"/>
    </xf>
    <xf numFmtId="166" fontId="12" fillId="6" borderId="0" xfId="0" applyNumberFormat="1" applyFont="1" applyFill="1" applyBorder="1" applyAlignment="1">
      <alignment vertical="center"/>
    </xf>
    <xf numFmtId="169" fontId="12" fillId="6" borderId="5" xfId="1" applyNumberFormat="1" applyFont="1" applyFill="1" applyBorder="1" applyAlignment="1">
      <alignment vertical="center"/>
    </xf>
    <xf numFmtId="169" fontId="13" fillId="6" borderId="0" xfId="1" applyNumberFormat="1" applyFont="1" applyFill="1" applyBorder="1" applyAlignment="1">
      <alignment vertical="center"/>
    </xf>
    <xf numFmtId="169" fontId="12" fillId="6" borderId="0" xfId="1" applyNumberFormat="1" applyFont="1" applyFill="1" applyBorder="1" applyAlignment="1">
      <alignment vertical="center"/>
    </xf>
    <xf numFmtId="169" fontId="2" fillId="0" borderId="13" xfId="0" applyNumberFormat="1" applyFont="1" applyBorder="1"/>
    <xf numFmtId="0" fontId="16" fillId="6" borderId="7" xfId="0" applyFont="1" applyFill="1" applyBorder="1" applyAlignment="1">
      <alignment vertical="center"/>
    </xf>
    <xf numFmtId="0" fontId="16" fillId="6" borderId="5" xfId="0" applyFont="1" applyFill="1" applyBorder="1" applyAlignment="1">
      <alignment vertical="center"/>
    </xf>
    <xf numFmtId="166" fontId="16" fillId="6" borderId="10" xfId="5" applyNumberFormat="1" applyFont="1" applyFill="1" applyBorder="1" applyAlignment="1">
      <alignment vertical="center"/>
    </xf>
    <xf numFmtId="0" fontId="16" fillId="6" borderId="8" xfId="0" applyFont="1" applyFill="1" applyBorder="1" applyAlignment="1">
      <alignment vertical="center"/>
    </xf>
    <xf numFmtId="0" fontId="16" fillId="6" borderId="0" xfId="0" applyFont="1" applyFill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6" borderId="6" xfId="0" applyFont="1" applyFill="1" applyBorder="1" applyAlignment="1">
      <alignment vertical="center"/>
    </xf>
    <xf numFmtId="166" fontId="16" fillId="6" borderId="11" xfId="0" applyNumberFormat="1" applyFont="1" applyFill="1" applyBorder="1" applyAlignment="1">
      <alignment vertical="center"/>
    </xf>
    <xf numFmtId="169" fontId="16" fillId="6" borderId="11" xfId="0" applyNumberFormat="1" applyFont="1" applyFill="1" applyBorder="1" applyAlignment="1">
      <alignment vertical="center"/>
    </xf>
    <xf numFmtId="43" fontId="0" fillId="6" borderId="0" xfId="5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5" applyNumberFormat="1" applyFont="1" applyFill="1" applyAlignment="1">
      <alignment vertical="center"/>
    </xf>
    <xf numFmtId="171" fontId="0" fillId="0" borderId="0" xfId="0" applyNumberFormat="1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166" fontId="2" fillId="0" borderId="5" xfId="0" applyNumberFormat="1" applyFont="1" applyFill="1" applyBorder="1" applyAlignment="1">
      <alignment vertical="center"/>
    </xf>
    <xf numFmtId="43" fontId="0" fillId="0" borderId="0" xfId="5" applyFont="1" applyFill="1" applyAlignment="1">
      <alignment vertical="center"/>
    </xf>
    <xf numFmtId="166" fontId="2" fillId="0" borderId="14" xfId="0" applyNumberFormat="1" applyFont="1" applyFill="1" applyBorder="1" applyAlignment="1">
      <alignment vertical="center"/>
    </xf>
    <xf numFmtId="9" fontId="2" fillId="0" borderId="0" xfId="0" applyNumberFormat="1" applyFont="1" applyFill="1" applyAlignment="1">
      <alignment vertical="center"/>
    </xf>
    <xf numFmtId="0" fontId="2" fillId="0" borderId="5" xfId="5" applyNumberFormat="1" applyFont="1" applyFill="1" applyBorder="1" applyAlignment="1">
      <alignment vertical="center"/>
    </xf>
    <xf numFmtId="169" fontId="2" fillId="0" borderId="5" xfId="0" applyNumberFormat="1" applyFont="1" applyFill="1" applyBorder="1" applyAlignment="1">
      <alignment vertical="center"/>
    </xf>
    <xf numFmtId="0" fontId="2" fillId="0" borderId="15" xfId="5" applyNumberFormat="1" applyFont="1" applyFill="1" applyBorder="1" applyAlignment="1">
      <alignment vertical="center"/>
    </xf>
    <xf numFmtId="9" fontId="2" fillId="0" borderId="15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3" fontId="17" fillId="6" borderId="0" xfId="5" applyFont="1" applyFill="1" applyAlignment="1">
      <alignment horizontal="right" vertical="center"/>
    </xf>
    <xf numFmtId="0" fontId="0" fillId="6" borderId="0" xfId="0" applyFont="1" applyFill="1" applyAlignment="1">
      <alignment horizontal="left" vertical="center"/>
    </xf>
    <xf numFmtId="38" fontId="0" fillId="6" borderId="0" xfId="5" applyNumberFormat="1" applyFont="1" applyFill="1" applyAlignment="1">
      <alignment vertical="center"/>
    </xf>
    <xf numFmtId="0" fontId="2" fillId="6" borderId="0" xfId="0" applyFont="1" applyFill="1" applyAlignment="1">
      <alignment vertical="center"/>
    </xf>
    <xf numFmtId="38" fontId="2" fillId="6" borderId="5" xfId="5" applyNumberFormat="1" applyFont="1" applyFill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168" fontId="2" fillId="6" borderId="0" xfId="0" applyNumberFormat="1" applyFont="1" applyFill="1" applyAlignment="1">
      <alignment vertical="center"/>
    </xf>
    <xf numFmtId="9" fontId="0" fillId="6" borderId="0" xfId="0" applyNumberFormat="1" applyFont="1" applyFill="1" applyAlignment="1">
      <alignment vertical="center"/>
    </xf>
    <xf numFmtId="166" fontId="2" fillId="6" borderId="0" xfId="5" applyNumberFormat="1" applyFont="1" applyFill="1" applyAlignment="1">
      <alignment vertical="center"/>
    </xf>
    <xf numFmtId="171" fontId="12" fillId="0" borderId="6" xfId="0" applyNumberFormat="1" applyFont="1" applyBorder="1" applyAlignment="1">
      <alignment vertical="center"/>
    </xf>
    <xf numFmtId="165" fontId="18" fillId="3" borderId="0" xfId="1" applyFont="1" applyFill="1" applyBorder="1" applyAlignment="1">
      <alignment vertical="center"/>
    </xf>
    <xf numFmtId="165" fontId="10" fillId="3" borderId="0" xfId="1" applyFont="1" applyFill="1" applyBorder="1" applyAlignment="1">
      <alignment vertical="center"/>
    </xf>
    <xf numFmtId="165" fontId="10" fillId="3" borderId="1" xfId="1" applyFont="1" applyFill="1" applyBorder="1" applyAlignment="1">
      <alignment horizontal="centerContinuous" vertical="center"/>
    </xf>
    <xf numFmtId="165" fontId="10" fillId="3" borderId="2" xfId="1" applyFont="1" applyFill="1" applyBorder="1" applyAlignment="1">
      <alignment horizontal="centerContinuous" vertical="center"/>
    </xf>
    <xf numFmtId="0" fontId="0" fillId="0" borderId="6" xfId="0" applyFont="1" applyBorder="1"/>
    <xf numFmtId="0" fontId="19" fillId="0" borderId="0" xfId="0" applyFont="1"/>
    <xf numFmtId="0" fontId="8" fillId="0" borderId="0" xfId="0" applyFont="1"/>
    <xf numFmtId="17" fontId="8" fillId="0" borderId="0" xfId="0" applyNumberFormat="1" applyFont="1"/>
    <xf numFmtId="0" fontId="20" fillId="0" borderId="0" xfId="0" applyFont="1"/>
    <xf numFmtId="17" fontId="20" fillId="0" borderId="0" xfId="0" applyNumberFormat="1" applyFont="1"/>
    <xf numFmtId="165" fontId="0" fillId="0" borderId="0" xfId="0" applyNumberFormat="1"/>
    <xf numFmtId="0" fontId="2" fillId="0" borderId="0" xfId="0" applyFont="1" applyBorder="1" applyAlignment="1">
      <alignment horizontal="centerContinuous"/>
    </xf>
    <xf numFmtId="166" fontId="4" fillId="0" borderId="0" xfId="1" applyNumberFormat="1" applyFont="1" applyBorder="1" applyAlignment="1">
      <alignment vertical="center"/>
    </xf>
    <xf numFmtId="43" fontId="4" fillId="0" borderId="0" xfId="1" applyNumberFormat="1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6" fillId="0" borderId="0" xfId="0" applyFont="1" applyAlignment="1">
      <alignment horizontal="center"/>
    </xf>
    <xf numFmtId="0" fontId="0" fillId="6" borderId="0" xfId="0" applyFill="1"/>
    <xf numFmtId="0" fontId="2" fillId="0" borderId="0" xfId="0" applyFont="1" applyBorder="1"/>
    <xf numFmtId="165" fontId="23" fillId="3" borderId="0" xfId="1" applyFont="1" applyFill="1" applyBorder="1" applyAlignment="1">
      <alignment vertical="center"/>
    </xf>
    <xf numFmtId="165" fontId="18" fillId="3" borderId="0" xfId="1" applyFont="1" applyFill="1" applyBorder="1" applyAlignment="1">
      <alignment vertical="center" wrapText="1"/>
    </xf>
    <xf numFmtId="0" fontId="0" fillId="0" borderId="6" xfId="0" applyFont="1" applyBorder="1" applyAlignment="1">
      <alignment horizontal="centerContinuous"/>
    </xf>
    <xf numFmtId="9" fontId="10" fillId="0" borderId="0" xfId="0" applyNumberFormat="1" applyFont="1" applyBorder="1" applyAlignment="1">
      <alignment horizontal="right"/>
    </xf>
    <xf numFmtId="9" fontId="2" fillId="0" borderId="0" xfId="0" applyNumberFormat="1" applyFont="1"/>
    <xf numFmtId="0" fontId="24" fillId="0" borderId="0" xfId="0" applyFont="1" applyBorder="1"/>
    <xf numFmtId="0" fontId="16" fillId="0" borderId="6" xfId="0" applyFont="1" applyBorder="1" applyAlignment="1">
      <alignment horizontal="centerContinuous"/>
    </xf>
    <xf numFmtId="0" fontId="22" fillId="0" borderId="17" xfId="0" applyFont="1" applyBorder="1"/>
    <xf numFmtId="0" fontId="22" fillId="0" borderId="17" xfId="0" applyFont="1" applyBorder="1" applyAlignment="1">
      <alignment horizontal="center"/>
    </xf>
    <xf numFmtId="3" fontId="22" fillId="0" borderId="17" xfId="0" applyNumberFormat="1" applyFont="1" applyBorder="1" applyAlignment="1">
      <alignment horizontal="right" vertical="center"/>
    </xf>
    <xf numFmtId="169" fontId="22" fillId="0" borderId="17" xfId="1" applyNumberFormat="1" applyFont="1" applyBorder="1" applyAlignment="1">
      <alignment horizontal="center"/>
    </xf>
    <xf numFmtId="169" fontId="22" fillId="6" borderId="17" xfId="1" applyNumberFormat="1" applyFont="1" applyFill="1" applyBorder="1" applyAlignment="1">
      <alignment horizontal="center"/>
    </xf>
    <xf numFmtId="169" fontId="22" fillId="0" borderId="17" xfId="1" applyNumberFormat="1" applyFont="1" applyBorder="1" applyAlignment="1">
      <alignment horizontal="center" vertical="center"/>
    </xf>
    <xf numFmtId="9" fontId="22" fillId="6" borderId="17" xfId="3" applyFont="1" applyFill="1" applyBorder="1" applyAlignment="1">
      <alignment horizontal="center"/>
    </xf>
    <xf numFmtId="172" fontId="22" fillId="0" borderId="17" xfId="0" applyNumberFormat="1" applyFont="1" applyBorder="1" applyAlignment="1">
      <alignment horizontal="center"/>
    </xf>
    <xf numFmtId="169" fontId="22" fillId="0" borderId="17" xfId="1" applyNumberFormat="1" applyFont="1" applyBorder="1" applyAlignment="1">
      <alignment horizontal="right"/>
    </xf>
    <xf numFmtId="0" fontId="22" fillId="6" borderId="17" xfId="0" applyFont="1" applyFill="1" applyBorder="1"/>
    <xf numFmtId="0" fontId="22" fillId="0" borderId="18" xfId="0" applyFont="1" applyBorder="1"/>
    <xf numFmtId="0" fontId="16" fillId="4" borderId="0" xfId="0" applyFont="1" applyFill="1"/>
    <xf numFmtId="169" fontId="16" fillId="4" borderId="0" xfId="1" applyNumberFormat="1" applyFont="1" applyFill="1" applyAlignment="1">
      <alignment vertical="center"/>
    </xf>
    <xf numFmtId="37" fontId="16" fillId="4" borderId="0" xfId="1" applyNumberFormat="1" applyFont="1" applyFill="1" applyAlignment="1">
      <alignment vertical="center"/>
    </xf>
    <xf numFmtId="169" fontId="16" fillId="4" borderId="0" xfId="1" applyNumberFormat="1" applyFont="1" applyFill="1"/>
    <xf numFmtId="9" fontId="16" fillId="4" borderId="0" xfId="3" applyFont="1" applyFill="1" applyAlignment="1">
      <alignment horizontal="center" vertical="center"/>
    </xf>
    <xf numFmtId="169" fontId="22" fillId="4" borderId="0" xfId="1" applyNumberFormat="1" applyFont="1" applyFill="1" applyAlignment="1">
      <alignment horizontal="center"/>
    </xf>
    <xf numFmtId="172" fontId="22" fillId="4" borderId="0" xfId="0" applyNumberFormat="1" applyFont="1" applyFill="1" applyAlignment="1">
      <alignment horizontal="center"/>
    </xf>
    <xf numFmtId="169" fontId="16" fillId="4" borderId="0" xfId="0" applyNumberFormat="1" applyFont="1" applyFill="1" applyAlignment="1">
      <alignment horizontal="right"/>
    </xf>
    <xf numFmtId="0" fontId="0" fillId="6" borderId="0" xfId="0" applyFill="1" applyBorder="1"/>
    <xf numFmtId="165" fontId="18" fillId="3" borderId="0" xfId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22" fillId="0" borderId="6" xfId="0" applyFont="1" applyBorder="1"/>
    <xf numFmtId="0" fontId="22" fillId="0" borderId="0" xfId="0" applyFont="1" applyAlignment="1">
      <alignment horizontal="center"/>
    </xf>
    <xf numFmtId="0" fontId="16" fillId="0" borderId="0" xfId="0" applyFont="1"/>
    <xf numFmtId="0" fontId="22" fillId="0" borderId="0" xfId="0" applyFont="1" applyAlignment="1">
      <alignment horizontal="right"/>
    </xf>
    <xf numFmtId="169" fontId="22" fillId="0" borderId="0" xfId="1" applyNumberFormat="1" applyFont="1" applyAlignment="1">
      <alignment horizontal="center" vertical="center"/>
    </xf>
    <xf numFmtId="169" fontId="22" fillId="0" borderId="0" xfId="1" applyNumberFormat="1" applyFont="1" applyAlignment="1">
      <alignment horizontal="center"/>
    </xf>
    <xf numFmtId="9" fontId="22" fillId="0" borderId="0" xfId="3" applyFont="1" applyAlignment="1">
      <alignment horizontal="center"/>
    </xf>
    <xf numFmtId="172" fontId="22" fillId="0" borderId="0" xfId="0" applyNumberFormat="1" applyFont="1" applyAlignment="1">
      <alignment horizontal="center"/>
    </xf>
    <xf numFmtId="165" fontId="18" fillId="3" borderId="0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22" fillId="0" borderId="0" xfId="0" applyFont="1" applyBorder="1"/>
    <xf numFmtId="0" fontId="22" fillId="6" borderId="18" xfId="0" applyFont="1" applyFill="1" applyBorder="1"/>
    <xf numFmtId="0" fontId="22" fillId="6" borderId="18" xfId="0" applyFont="1" applyFill="1" applyBorder="1" applyAlignment="1">
      <alignment horizontal="center"/>
    </xf>
    <xf numFmtId="169" fontId="22" fillId="6" borderId="18" xfId="1" applyNumberFormat="1" applyFont="1" applyFill="1" applyBorder="1" applyAlignment="1">
      <alignment horizontal="right" vertical="center"/>
    </xf>
    <xf numFmtId="169" fontId="22" fillId="6" borderId="18" xfId="1" applyNumberFormat="1" applyFont="1" applyFill="1" applyBorder="1" applyAlignment="1">
      <alignment horizontal="center"/>
    </xf>
    <xf numFmtId="169" fontId="22" fillId="6" borderId="17" xfId="1" applyNumberFormat="1" applyFont="1" applyFill="1" applyBorder="1" applyAlignment="1">
      <alignment horizontal="center" vertical="center"/>
    </xf>
    <xf numFmtId="173" fontId="22" fillId="6" borderId="18" xfId="1" applyNumberFormat="1" applyFont="1" applyFill="1" applyBorder="1" applyAlignment="1">
      <alignment horizontal="right"/>
    </xf>
    <xf numFmtId="0" fontId="22" fillId="0" borderId="18" xfId="0" applyFont="1" applyBorder="1" applyAlignment="1">
      <alignment horizontal="center"/>
    </xf>
    <xf numFmtId="3" fontId="22" fillId="0" borderId="18" xfId="0" applyNumberFormat="1" applyFont="1" applyBorder="1" applyAlignment="1">
      <alignment horizontal="right" vertical="center"/>
    </xf>
    <xf numFmtId="169" fontId="22" fillId="0" borderId="18" xfId="1" applyNumberFormat="1" applyFont="1" applyBorder="1" applyAlignment="1">
      <alignment horizontal="center"/>
    </xf>
    <xf numFmtId="173" fontId="22" fillId="0" borderId="18" xfId="1" applyNumberFormat="1" applyFont="1" applyBorder="1" applyAlignment="1">
      <alignment horizontal="right"/>
    </xf>
    <xf numFmtId="169" fontId="22" fillId="0" borderId="18" xfId="1" applyNumberFormat="1" applyFont="1" applyBorder="1" applyAlignment="1">
      <alignment horizontal="right" vertical="center"/>
    </xf>
    <xf numFmtId="169" fontId="22" fillId="6" borderId="18" xfId="1" applyNumberFormat="1" applyFont="1" applyFill="1" applyBorder="1" applyAlignment="1">
      <alignment horizontal="center" vertical="center"/>
    </xf>
    <xf numFmtId="169" fontId="22" fillId="6" borderId="18" xfId="1" applyNumberFormat="1" applyFont="1" applyFill="1" applyBorder="1" applyAlignment="1">
      <alignment horizontal="right"/>
    </xf>
    <xf numFmtId="169" fontId="22" fillId="0" borderId="19" xfId="1" applyNumberFormat="1" applyFont="1" applyBorder="1" applyAlignment="1">
      <alignment horizontal="right" vertical="center"/>
    </xf>
    <xf numFmtId="169" fontId="22" fillId="0" borderId="19" xfId="1" applyNumberFormat="1" applyFont="1" applyBorder="1" applyAlignment="1">
      <alignment horizontal="center"/>
    </xf>
    <xf numFmtId="169" fontId="22" fillId="0" borderId="19" xfId="1" applyNumberFormat="1" applyFont="1" applyBorder="1" applyAlignment="1">
      <alignment horizontal="center" vertical="center"/>
    </xf>
    <xf numFmtId="169" fontId="22" fillId="0" borderId="19" xfId="1" applyNumberFormat="1" applyFont="1" applyBorder="1" applyAlignment="1">
      <alignment horizontal="right"/>
    </xf>
    <xf numFmtId="169" fontId="22" fillId="0" borderId="18" xfId="1" applyNumberFormat="1" applyFont="1" applyBorder="1" applyAlignment="1">
      <alignment horizontal="center" vertical="center"/>
    </xf>
    <xf numFmtId="169" fontId="22" fillId="0" borderId="18" xfId="1" applyNumberFormat="1" applyFont="1" applyBorder="1" applyAlignment="1">
      <alignment horizontal="right"/>
    </xf>
    <xf numFmtId="9" fontId="22" fillId="0" borderId="18" xfId="3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9" fontId="22" fillId="0" borderId="19" xfId="3" applyFont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2" fillId="6" borderId="0" xfId="0" applyFont="1" applyFill="1"/>
    <xf numFmtId="0" fontId="22" fillId="6" borderId="16" xfId="0" applyFont="1" applyFill="1" applyBorder="1"/>
    <xf numFmtId="9" fontId="22" fillId="6" borderId="16" xfId="0" applyNumberFormat="1" applyFont="1" applyFill="1" applyBorder="1"/>
    <xf numFmtId="169" fontId="22" fillId="6" borderId="16" xfId="1" applyNumberFormat="1" applyFont="1" applyFill="1" applyBorder="1"/>
    <xf numFmtId="0" fontId="22" fillId="0" borderId="0" xfId="0" applyFont="1" applyAlignment="1">
      <alignment horizontal="left"/>
    </xf>
    <xf numFmtId="174" fontId="16" fillId="0" borderId="0" xfId="1" applyNumberFormat="1" applyFont="1"/>
    <xf numFmtId="174" fontId="16" fillId="0" borderId="0" xfId="1" applyNumberFormat="1" applyFont="1" applyAlignment="1">
      <alignment horizontal="center"/>
    </xf>
    <xf numFmtId="169" fontId="22" fillId="0" borderId="0" xfId="1" applyNumberFormat="1" applyFont="1" applyAlignment="1">
      <alignment horizontal="left"/>
    </xf>
    <xf numFmtId="169" fontId="22" fillId="0" borderId="0" xfId="1" applyNumberFormat="1" applyFont="1"/>
    <xf numFmtId="0" fontId="16" fillId="4" borderId="5" xfId="0" applyFont="1" applyFill="1" applyBorder="1"/>
    <xf numFmtId="169" fontId="16" fillId="4" borderId="5" xfId="1" applyNumberFormat="1" applyFont="1" applyFill="1" applyBorder="1"/>
    <xf numFmtId="0" fontId="22" fillId="6" borderId="0" xfId="0" applyFont="1" applyFill="1" applyBorder="1" applyAlignment="1">
      <alignment horizontal="center"/>
    </xf>
    <xf numFmtId="0" fontId="22" fillId="6" borderId="0" xfId="0" applyFont="1" applyFill="1" applyBorder="1"/>
    <xf numFmtId="0" fontId="16" fillId="4" borderId="0" xfId="0" applyFont="1" applyFill="1" applyBorder="1"/>
    <xf numFmtId="169" fontId="16" fillId="4" borderId="0" xfId="1" applyNumberFormat="1" applyFont="1" applyFill="1" applyBorder="1"/>
    <xf numFmtId="17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168" fontId="25" fillId="0" borderId="12" xfId="0" applyNumberFormat="1" applyFont="1" applyBorder="1" applyAlignment="1">
      <alignment horizontal="right" vertical="center"/>
    </xf>
    <xf numFmtId="168" fontId="8" fillId="0" borderId="0" xfId="5" applyNumberFormat="1" applyFont="1" applyFill="1" applyAlignment="1">
      <alignment vertical="center"/>
    </xf>
  </cellXfs>
  <cellStyles count="6">
    <cellStyle name="Comma" xfId="1" builtinId="3"/>
    <cellStyle name="Comma 2" xfId="5"/>
    <cellStyle name="Comma 2 3 2" xfId="4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ropbox/iJenga%20-%20Embakasi%2065%20acres/11%20Financial%20Model/Master%20Plan%20Model/20190531%201616%20Project%20Embakasi%20-%20Master%20Plan%20Model_Apprai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lot D"/>
      <sheetName val="Plot A"/>
      <sheetName val="Plot B"/>
      <sheetName val="Plot C"/>
      <sheetName val="Plot E"/>
      <sheetName val="Plot F"/>
      <sheetName val="Plot G"/>
      <sheetName val="Land"/>
      <sheetName val="P&amp;Ls"/>
      <sheetName val="Platform Build"/>
      <sheetName val="Statements"/>
      <sheetName val="Valuation"/>
      <sheetName val="Green Bond"/>
      <sheetName val="Management"/>
      <sheetName val="Market Data"/>
      <sheetName val="Comps"/>
      <sheetName val="ERPs by country"/>
      <sheetName val="Output"/>
      <sheetName val="Unit Summary"/>
      <sheetName val="Valuation Summary"/>
      <sheetName val="Early Stage_Dev"/>
      <sheetName val="Calgro M3 Data"/>
      <sheetName val="Sheet1"/>
    </sheetNames>
    <sheetDataSet>
      <sheetData sheetId="0"/>
      <sheetData sheetId="1">
        <row r="8">
          <cell r="C8">
            <v>43466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showGridLines="0" tabSelected="1" zoomScale="80" zoomScaleNormal="80" workbookViewId="0"/>
  </sheetViews>
  <sheetFormatPr defaultRowHeight="14.5" x14ac:dyDescent="0.35"/>
  <cols>
    <col min="1" max="2" width="3.7265625" customWidth="1"/>
    <col min="3" max="3" width="20.7265625" customWidth="1"/>
    <col min="4" max="4" width="12.81640625" customWidth="1"/>
    <col min="5" max="5" width="18.7265625" customWidth="1"/>
    <col min="6" max="8" width="20.7265625" customWidth="1"/>
    <col min="9" max="9" width="14" customWidth="1"/>
    <col min="10" max="10" width="16.1796875" bestFit="1" customWidth="1"/>
    <col min="11" max="11" width="13.54296875" bestFit="1" customWidth="1"/>
    <col min="12" max="12" width="12.7265625" bestFit="1" customWidth="1"/>
    <col min="13" max="13" width="12.1796875" bestFit="1" customWidth="1"/>
  </cols>
  <sheetData>
    <row r="1" spans="1:13" ht="17" x14ac:dyDescent="0.4">
      <c r="A1" s="78" t="s">
        <v>111</v>
      </c>
      <c r="B1" s="78"/>
      <c r="C1" s="151"/>
      <c r="D1" s="151"/>
      <c r="E1" s="151"/>
      <c r="F1" s="151"/>
      <c r="G1" s="151"/>
      <c r="H1" s="151"/>
      <c r="I1" s="151"/>
      <c r="J1" s="25"/>
      <c r="K1" s="25"/>
      <c r="L1" s="25"/>
      <c r="M1" s="25"/>
    </row>
    <row r="2" spans="1:13" x14ac:dyDescent="0.35">
      <c r="A2" t="s">
        <v>157</v>
      </c>
    </row>
    <row r="6" spans="1:13" ht="18.5" x14ac:dyDescent="0.45">
      <c r="B6" s="161" t="s">
        <v>41</v>
      </c>
    </row>
    <row r="7" spans="1:13" s="21" customFormat="1" x14ac:dyDescent="0.35">
      <c r="C7" s="158"/>
      <c r="D7" s="158"/>
    </row>
    <row r="8" spans="1:13" s="21" customFormat="1" x14ac:dyDescent="0.35">
      <c r="C8" s="21" t="s">
        <v>158</v>
      </c>
      <c r="E8" s="159">
        <v>4046</v>
      </c>
    </row>
    <row r="9" spans="1:13" s="21" customFormat="1" x14ac:dyDescent="0.35">
      <c r="C9" s="21" t="s">
        <v>201</v>
      </c>
      <c r="E9" s="160">
        <v>10.7639</v>
      </c>
    </row>
    <row r="10" spans="1:13" s="21" customFormat="1" x14ac:dyDescent="0.35">
      <c r="C10" s="21" t="s">
        <v>159</v>
      </c>
      <c r="E10" s="160">
        <v>101</v>
      </c>
    </row>
    <row r="11" spans="1:13" s="21" customFormat="1" x14ac:dyDescent="0.35">
      <c r="C11" s="21" t="s">
        <v>127</v>
      </c>
      <c r="E11" s="23">
        <v>0.14000000000000001</v>
      </c>
    </row>
    <row r="12" spans="1:13" s="21" customFormat="1" x14ac:dyDescent="0.35"/>
    <row r="14" spans="1:13" ht="18.5" x14ac:dyDescent="0.45">
      <c r="B14" s="161" t="s">
        <v>52</v>
      </c>
    </row>
    <row r="16" spans="1:13" x14ac:dyDescent="0.35">
      <c r="C16" s="29"/>
      <c r="D16" s="30" t="s">
        <v>54</v>
      </c>
      <c r="E16" s="31" t="s">
        <v>55</v>
      </c>
      <c r="F16" s="30" t="s">
        <v>56</v>
      </c>
      <c r="G16" s="30" t="s">
        <v>57</v>
      </c>
      <c r="H16" s="28" t="s">
        <v>58</v>
      </c>
      <c r="I16" s="28" t="s">
        <v>59</v>
      </c>
      <c r="J16" s="28" t="s">
        <v>60</v>
      </c>
    </row>
    <row r="17" spans="2:12" x14ac:dyDescent="0.35">
      <c r="C17" s="21" t="s">
        <v>219</v>
      </c>
      <c r="D17" s="37">
        <v>45</v>
      </c>
      <c r="E17" s="27">
        <v>0.6</v>
      </c>
      <c r="F17" s="19">
        <f ca="1">ROUND((Model!$C$15*E17)/D17,0)</f>
        <v>92</v>
      </c>
      <c r="G17" s="32">
        <f ca="1">F17*D17</f>
        <v>4140</v>
      </c>
      <c r="H17" s="20">
        <v>1</v>
      </c>
      <c r="I17" s="40">
        <f ca="1">ROUND(H17*F17,0)</f>
        <v>92</v>
      </c>
      <c r="J17" s="39">
        <f ca="1">I17*350/$E$9</f>
        <v>2991.480782987579</v>
      </c>
      <c r="L17">
        <v>4160</v>
      </c>
    </row>
    <row r="18" spans="2:12" x14ac:dyDescent="0.35">
      <c r="C18" s="21" t="s">
        <v>53</v>
      </c>
      <c r="D18" s="37">
        <v>54</v>
      </c>
      <c r="E18" s="27">
        <f>1-E17</f>
        <v>0.4</v>
      </c>
      <c r="F18" s="19">
        <f ca="1">ROUND((Model!$C$15*E18)/D18,0)</f>
        <v>51</v>
      </c>
      <c r="G18" s="32">
        <f ca="1">F18*D18</f>
        <v>2754</v>
      </c>
      <c r="H18" s="20">
        <v>1.5</v>
      </c>
      <c r="I18" s="40">
        <f ca="1">ROUND(H18*F18,0)</f>
        <v>77</v>
      </c>
      <c r="J18" s="39">
        <f ca="1">I18*350/$E$9</f>
        <v>2503.7393509787344</v>
      </c>
      <c r="L18">
        <v>2750</v>
      </c>
    </row>
    <row r="19" spans="2:12" x14ac:dyDescent="0.35">
      <c r="C19" s="33" t="s">
        <v>0</v>
      </c>
      <c r="D19" s="35">
        <f>SUMPRODUCT(E17:E18,D17:D18)</f>
        <v>48.6</v>
      </c>
      <c r="E19" s="34">
        <f>SUM(E17:E18)</f>
        <v>1</v>
      </c>
      <c r="F19" s="35">
        <f ca="1">SUM(F17:F18)</f>
        <v>143</v>
      </c>
      <c r="G19" s="36">
        <f ca="1">SUM(G17:G18)</f>
        <v>6894</v>
      </c>
      <c r="H19" s="43">
        <f>SUMPRODUCT(H17:H18,$E$17:$E$18)</f>
        <v>1.2000000000000002</v>
      </c>
      <c r="I19" s="42">
        <f ca="1">SUM(I17:I18)</f>
        <v>169</v>
      </c>
      <c r="J19" s="42">
        <f ca="1">SUM(J17:J18)</f>
        <v>5495.2201339663134</v>
      </c>
      <c r="L19">
        <v>6910</v>
      </c>
    </row>
    <row r="22" spans="2:12" ht="18.5" x14ac:dyDescent="0.45">
      <c r="B22" s="161" t="s">
        <v>36</v>
      </c>
    </row>
    <row r="23" spans="2:12" s="1" customFormat="1" x14ac:dyDescent="0.35">
      <c r="C23" s="2"/>
      <c r="D23" s="2"/>
      <c r="E23" s="2"/>
      <c r="F23" s="2"/>
      <c r="G23" s="2"/>
      <c r="H23" s="2"/>
    </row>
    <row r="24" spans="2:12" s="1" customFormat="1" x14ac:dyDescent="0.35">
      <c r="C24" s="2"/>
      <c r="D24" s="2"/>
      <c r="E24" s="149" t="s">
        <v>0</v>
      </c>
      <c r="F24" s="149"/>
      <c r="G24" s="150"/>
      <c r="H24" s="150"/>
    </row>
    <row r="25" spans="2:12" s="1" customFormat="1" x14ac:dyDescent="0.35">
      <c r="C25" s="2"/>
      <c r="D25" s="2"/>
      <c r="E25" s="48" t="s">
        <v>1</v>
      </c>
      <c r="F25" s="49" t="s">
        <v>2</v>
      </c>
      <c r="G25" s="50" t="s">
        <v>3</v>
      </c>
      <c r="H25" s="51" t="s">
        <v>4</v>
      </c>
    </row>
    <row r="26" spans="2:12" s="1" customFormat="1" x14ac:dyDescent="0.35">
      <c r="C26" s="2"/>
      <c r="D26" s="2"/>
      <c r="E26" s="2"/>
      <c r="F26" s="2"/>
      <c r="G26" s="2"/>
      <c r="H26" s="2"/>
    </row>
    <row r="27" spans="2:12" s="1" customFormat="1" x14ac:dyDescent="0.35">
      <c r="C27" s="148" t="s">
        <v>5</v>
      </c>
      <c r="D27" s="148"/>
      <c r="E27" s="2"/>
      <c r="F27" s="2"/>
      <c r="G27" s="2"/>
      <c r="H27" s="2"/>
    </row>
    <row r="28" spans="2:12" s="1" customFormat="1" x14ac:dyDescent="0.35">
      <c r="C28" s="52" t="s">
        <v>5</v>
      </c>
      <c r="D28" s="52"/>
      <c r="E28" s="2"/>
      <c r="F28" s="3">
        <v>100000000</v>
      </c>
      <c r="G28" s="4">
        <f>F28/Assumptions!$E$10</f>
        <v>990099.00990099006</v>
      </c>
      <c r="H28" s="5">
        <f ca="1">G28/$G$83</f>
        <v>0.15420913443215825</v>
      </c>
    </row>
    <row r="29" spans="2:12" s="1" customFormat="1" x14ac:dyDescent="0.35">
      <c r="C29" s="52" t="s">
        <v>6</v>
      </c>
      <c r="D29" s="52"/>
      <c r="E29" s="6">
        <v>0.05</v>
      </c>
      <c r="F29" s="7">
        <f>E29*F28</f>
        <v>5000000</v>
      </c>
      <c r="G29" s="4">
        <f>F29/Assumptions!$E$10</f>
        <v>49504.950495049503</v>
      </c>
      <c r="H29" s="5">
        <f ca="1">G29/$G$83</f>
        <v>7.7104567216079124E-3</v>
      </c>
    </row>
    <row r="30" spans="2:12" s="1" customFormat="1" x14ac:dyDescent="0.35">
      <c r="C30" s="52" t="s">
        <v>7</v>
      </c>
      <c r="D30" s="52"/>
      <c r="E30" s="8">
        <v>2E-3</v>
      </c>
      <c r="F30" s="7">
        <f>E30*F28</f>
        <v>200000</v>
      </c>
      <c r="G30" s="4">
        <f>F30/Assumptions!$E$10</f>
        <v>1980.1980198019803</v>
      </c>
      <c r="H30" s="5">
        <f ca="1">G30/$G$83</f>
        <v>3.0841826886431653E-4</v>
      </c>
    </row>
    <row r="31" spans="2:12" s="1" customFormat="1" x14ac:dyDescent="0.35">
      <c r="C31" s="53" t="s">
        <v>5</v>
      </c>
      <c r="D31" s="53"/>
      <c r="E31" s="9"/>
      <c r="F31" s="10">
        <f>SUM(F28:F30)</f>
        <v>105200000</v>
      </c>
      <c r="G31" s="11">
        <f>SUM(G28:G30)</f>
        <v>1041584.1584158415</v>
      </c>
      <c r="H31" s="12">
        <f ca="1">SUM(H28:H30)</f>
        <v>0.16222800942263049</v>
      </c>
    </row>
    <row r="32" spans="2:12" s="1" customFormat="1" x14ac:dyDescent="0.35">
      <c r="C32" s="54"/>
      <c r="D32" s="54"/>
      <c r="E32" s="9"/>
      <c r="F32" s="7"/>
      <c r="G32" s="4"/>
      <c r="H32" s="4"/>
    </row>
    <row r="33" spans="3:10" s="1" customFormat="1" x14ac:dyDescent="0.35">
      <c r="C33" s="148" t="s">
        <v>8</v>
      </c>
      <c r="D33" s="148"/>
      <c r="E33" s="9"/>
      <c r="F33" s="7"/>
      <c r="G33" s="4"/>
      <c r="H33" s="4"/>
    </row>
    <row r="34" spans="3:10" s="1" customFormat="1" x14ac:dyDescent="0.35">
      <c r="C34" s="52" t="s">
        <v>9</v>
      </c>
      <c r="D34" s="52"/>
      <c r="E34" s="9"/>
      <c r="F34" s="3">
        <v>200000</v>
      </c>
      <c r="G34" s="4">
        <f>F34/Assumptions!$E$10</f>
        <v>1980.1980198019803</v>
      </c>
      <c r="H34" s="5">
        <f ca="1">G34/$G$83</f>
        <v>3.0841826886431653E-4</v>
      </c>
    </row>
    <row r="35" spans="3:10" s="1" customFormat="1" x14ac:dyDescent="0.35">
      <c r="C35" s="52" t="s">
        <v>10</v>
      </c>
      <c r="D35" s="52"/>
      <c r="E35" s="9"/>
      <c r="F35" s="3">
        <v>600000</v>
      </c>
      <c r="G35" s="4">
        <f>F35/Assumptions!$E$10</f>
        <v>5940.5940594059402</v>
      </c>
      <c r="H35" s="5">
        <f ca="1">G35/$G$83</f>
        <v>9.2525480659294947E-4</v>
      </c>
    </row>
    <row r="36" spans="3:10" s="1" customFormat="1" x14ac:dyDescent="0.35">
      <c r="C36" s="52" t="s">
        <v>11</v>
      </c>
      <c r="D36" s="52"/>
      <c r="E36" s="9"/>
      <c r="F36" s="3">
        <v>200000</v>
      </c>
      <c r="G36" s="4">
        <f>F36/Assumptions!$E$10</f>
        <v>1980.1980198019803</v>
      </c>
      <c r="H36" s="5">
        <f ca="1">G36/$G$83</f>
        <v>3.0841826886431653E-4</v>
      </c>
    </row>
    <row r="37" spans="3:10" s="1" customFormat="1" x14ac:dyDescent="0.35">
      <c r="C37" s="52" t="s">
        <v>12</v>
      </c>
      <c r="D37" s="52"/>
      <c r="E37" s="38">
        <v>0.16</v>
      </c>
      <c r="F37" s="13">
        <f>E37*SUM(F34:F36)</f>
        <v>160000</v>
      </c>
      <c r="G37" s="4">
        <f>F37/Assumptions!$E$10</f>
        <v>1584.1584158415842</v>
      </c>
      <c r="H37" s="5">
        <f ca="1">G37/$G$83</f>
        <v>2.4673461509145322E-4</v>
      </c>
    </row>
    <row r="38" spans="3:10" s="1" customFormat="1" x14ac:dyDescent="0.35">
      <c r="C38" s="53" t="s">
        <v>8</v>
      </c>
      <c r="D38" s="53"/>
      <c r="E38" s="9"/>
      <c r="F38" s="10">
        <f>SUM(F34:F37)</f>
        <v>1160000</v>
      </c>
      <c r="G38" s="11">
        <f>SUM(G34:G37)</f>
        <v>11485.148514851486</v>
      </c>
      <c r="H38" s="12">
        <f ca="1">SUM(H34:H37)</f>
        <v>1.788825959413036E-3</v>
      </c>
    </row>
    <row r="39" spans="3:10" s="1" customFormat="1" x14ac:dyDescent="0.35">
      <c r="C39" s="54"/>
      <c r="D39" s="54"/>
      <c r="E39" s="9"/>
      <c r="F39" s="7"/>
      <c r="G39" s="4"/>
      <c r="H39" s="4"/>
    </row>
    <row r="40" spans="3:10" s="1" customFormat="1" x14ac:dyDescent="0.35">
      <c r="C40" s="148" t="s">
        <v>13</v>
      </c>
      <c r="D40" s="148"/>
      <c r="E40" s="9"/>
      <c r="F40" s="7"/>
      <c r="G40" s="4"/>
      <c r="H40" s="4"/>
    </row>
    <row r="41" spans="3:10" s="1" customFormat="1" x14ac:dyDescent="0.35">
      <c r="C41" s="52" t="s">
        <v>60</v>
      </c>
      <c r="D41" s="52"/>
      <c r="E41" s="3">
        <v>2000</v>
      </c>
      <c r="F41" s="45">
        <f ca="1">E41*J19*SQFTtoSM</f>
        <v>118300000</v>
      </c>
      <c r="G41" s="4">
        <f ca="1">F41/Assumptions!$E$10</f>
        <v>1171287.1287128713</v>
      </c>
      <c r="H41" s="5">
        <f ca="1">G41/$G$83</f>
        <v>0.18242940603324323</v>
      </c>
    </row>
    <row r="42" spans="3:10" s="1" customFormat="1" x14ac:dyDescent="0.35">
      <c r="C42" s="52" t="s">
        <v>64</v>
      </c>
      <c r="D42" s="52"/>
      <c r="E42" s="3">
        <v>3500</v>
      </c>
      <c r="F42" s="45">
        <f ca="1">E42*Model!D14</f>
        <v>304855175.80000001</v>
      </c>
      <c r="G42" s="4">
        <f ca="1">F42/Assumptions!$E$10</f>
        <v>3018368.0772277229</v>
      </c>
      <c r="H42" s="5">
        <f ca="1">G42/$G$83</f>
        <v>0.47011452787281438</v>
      </c>
    </row>
    <row r="43" spans="3:10" s="1" customFormat="1" x14ac:dyDescent="0.35">
      <c r="C43" s="52" t="s">
        <v>37</v>
      </c>
      <c r="D43" s="52"/>
      <c r="E43" s="47">
        <v>0.04</v>
      </c>
      <c r="F43" s="46">
        <f ca="1">E43*SUM($F$41:$F$42)</f>
        <v>16926207.032000002</v>
      </c>
      <c r="G43" s="4">
        <f ca="1">F43/Assumptions!$E$10</f>
        <v>167586.20823762377</v>
      </c>
      <c r="H43" s="5">
        <f ca="1">G43/$G$83</f>
        <v>2.6101757356242306E-2</v>
      </c>
    </row>
    <row r="44" spans="3:10" s="1" customFormat="1" x14ac:dyDescent="0.35">
      <c r="C44" s="52" t="s">
        <v>38</v>
      </c>
      <c r="D44" s="52"/>
      <c r="E44" s="47">
        <v>0.05</v>
      </c>
      <c r="F44" s="46">
        <f ca="1">E44*SUM($F$41:$F$42)</f>
        <v>21157758.790000003</v>
      </c>
      <c r="G44" s="4">
        <f ca="1">F44/Assumptions!$E$10</f>
        <v>209482.76029702974</v>
      </c>
      <c r="H44" s="5">
        <f ca="1">G44/$G$83</f>
        <v>3.2627196695302889E-2</v>
      </c>
      <c r="J44" s="155"/>
    </row>
    <row r="45" spans="3:10" s="1" customFormat="1" x14ac:dyDescent="0.35">
      <c r="C45" s="52" t="s">
        <v>39</v>
      </c>
      <c r="D45" s="52"/>
      <c r="E45" s="3">
        <v>150000</v>
      </c>
      <c r="F45" s="45">
        <f>E45*(Model!C28-Model!C27)</f>
        <v>2700000</v>
      </c>
      <c r="G45" s="4">
        <f>F45/Assumptions!$E$10</f>
        <v>26732.673267326732</v>
      </c>
      <c r="H45" s="5">
        <f ca="1">G45/$G$83</f>
        <v>4.1636466296682733E-3</v>
      </c>
      <c r="J45" s="155"/>
    </row>
    <row r="46" spans="3:10" s="1" customFormat="1" x14ac:dyDescent="0.35">
      <c r="C46" s="53" t="s">
        <v>13</v>
      </c>
      <c r="D46" s="53"/>
      <c r="E46" s="9"/>
      <c r="F46" s="10">
        <f ca="1">SUM(F41:F45)</f>
        <v>463939141.62200004</v>
      </c>
      <c r="G46" s="11">
        <f ca="1">SUM(G41:G45)</f>
        <v>4593456.8477425734</v>
      </c>
      <c r="H46" s="12">
        <f ca="1">SUM(H41:H45)</f>
        <v>0.71543653458727108</v>
      </c>
      <c r="J46" s="155"/>
    </row>
    <row r="47" spans="3:10" s="1" customFormat="1" x14ac:dyDescent="0.35">
      <c r="C47" s="54"/>
      <c r="D47" s="54"/>
      <c r="E47" s="9"/>
      <c r="F47" s="7"/>
      <c r="G47" s="4"/>
      <c r="H47" s="4"/>
      <c r="J47" s="155"/>
    </row>
    <row r="48" spans="3:10" s="1" customFormat="1" x14ac:dyDescent="0.35">
      <c r="C48" s="148" t="s">
        <v>14</v>
      </c>
      <c r="D48" s="148"/>
      <c r="E48" s="9"/>
      <c r="F48" s="7"/>
      <c r="G48" s="4"/>
      <c r="H48" s="4"/>
      <c r="J48" s="155"/>
    </row>
    <row r="49" spans="3:10" s="1" customFormat="1" x14ac:dyDescent="0.35">
      <c r="C49" s="52" t="s">
        <v>15</v>
      </c>
      <c r="D49" s="52"/>
      <c r="E49" s="47">
        <v>1.7500000000000002E-2</v>
      </c>
      <c r="F49" s="7">
        <f ca="1">E49*$F$46</f>
        <v>8118934.9783850014</v>
      </c>
      <c r="G49" s="4">
        <f ca="1">F49/Assumptions!$E$10</f>
        <v>80385.494835495061</v>
      </c>
      <c r="H49" s="5">
        <f t="shared" ref="H49:H57" ca="1" si="0">G49/$G$83</f>
        <v>1.2520139355277245E-2</v>
      </c>
      <c r="J49" s="155"/>
    </row>
    <row r="50" spans="3:10" s="1" customFormat="1" x14ac:dyDescent="0.35">
      <c r="C50" s="52" t="s">
        <v>16</v>
      </c>
      <c r="D50" s="52"/>
      <c r="E50" s="47">
        <v>0.01</v>
      </c>
      <c r="F50" s="7">
        <f ca="1">E50*$F$46</f>
        <v>4639391.4162200009</v>
      </c>
      <c r="G50" s="4">
        <f ca="1">F50/Assumptions!$E$10</f>
        <v>45934.568477425753</v>
      </c>
      <c r="H50" s="5">
        <f t="shared" ca="1" si="0"/>
        <v>7.1543653458727126E-3</v>
      </c>
      <c r="J50" s="155"/>
    </row>
    <row r="51" spans="3:10" s="1" customFormat="1" x14ac:dyDescent="0.35">
      <c r="C51" s="52" t="s">
        <v>17</v>
      </c>
      <c r="D51" s="52"/>
      <c r="E51" s="47">
        <v>1.0999999999999999E-2</v>
      </c>
      <c r="F51" s="7">
        <f ca="1">E51*$F$46</f>
        <v>5103330.5578420004</v>
      </c>
      <c r="G51" s="4">
        <f ca="1">F51/Assumptions!$E$10</f>
        <v>50528.025325168317</v>
      </c>
      <c r="H51" s="5">
        <f t="shared" ca="1" si="0"/>
        <v>7.8698018804599819E-3</v>
      </c>
      <c r="J51" s="155"/>
    </row>
    <row r="52" spans="3:10" s="1" customFormat="1" x14ac:dyDescent="0.35">
      <c r="C52" s="52" t="s">
        <v>18</v>
      </c>
      <c r="D52" s="52"/>
      <c r="E52" s="47">
        <v>7.4999999999999997E-3</v>
      </c>
      <c r="F52" s="7">
        <f ca="1">E52*$F$46</f>
        <v>3479543.562165</v>
      </c>
      <c r="G52" s="4">
        <f ca="1">F52/Assumptions!$E$10</f>
        <v>34450.926358069308</v>
      </c>
      <c r="H52" s="5">
        <f t="shared" ca="1" si="0"/>
        <v>5.3657740094045329E-3</v>
      </c>
      <c r="J52" s="155"/>
    </row>
    <row r="53" spans="3:10" s="1" customFormat="1" x14ac:dyDescent="0.35">
      <c r="C53" s="52" t="s">
        <v>61</v>
      </c>
      <c r="D53" s="52"/>
      <c r="E53" s="47">
        <v>2.5000000000000001E-3</v>
      </c>
      <c r="F53" s="7">
        <f ca="1">E53*$F$46</f>
        <v>1159847.8540550002</v>
      </c>
      <c r="G53" s="4">
        <f ca="1">F53/Assumptions!$E$10</f>
        <v>11483.642119356438</v>
      </c>
      <c r="H53" s="5">
        <f t="shared" ca="1" si="0"/>
        <v>1.7885913364681782E-3</v>
      </c>
      <c r="J53" s="155"/>
    </row>
    <row r="54" spans="3:10" s="1" customFormat="1" x14ac:dyDescent="0.35">
      <c r="C54" s="52" t="s">
        <v>19</v>
      </c>
      <c r="D54" s="52"/>
      <c r="E54" s="47"/>
      <c r="F54" s="3">
        <v>200000</v>
      </c>
      <c r="G54" s="4">
        <f>F54/Assumptions!$E$10</f>
        <v>1980.1980198019803</v>
      </c>
      <c r="H54" s="5">
        <f t="shared" ca="1" si="0"/>
        <v>3.0841826886431653E-4</v>
      </c>
      <c r="J54" s="155"/>
    </row>
    <row r="55" spans="3:10" s="1" customFormat="1" x14ac:dyDescent="0.35">
      <c r="C55" s="52" t="s">
        <v>20</v>
      </c>
      <c r="D55" s="52"/>
      <c r="E55" s="47"/>
      <c r="F55" s="3">
        <v>200000</v>
      </c>
      <c r="G55" s="4">
        <f>F55/Assumptions!$E$10</f>
        <v>1980.1980198019803</v>
      </c>
      <c r="H55" s="5">
        <f t="shared" ca="1" si="0"/>
        <v>3.0841826886431653E-4</v>
      </c>
      <c r="J55" s="155"/>
    </row>
    <row r="56" spans="3:10" s="1" customFormat="1" x14ac:dyDescent="0.35">
      <c r="C56" s="52" t="s">
        <v>21</v>
      </c>
      <c r="D56" s="52"/>
      <c r="E56" s="47">
        <v>2.5000000000000001E-2</v>
      </c>
      <c r="F56" s="7">
        <f ca="1">E56*$F$46</f>
        <v>11598478.540550001</v>
      </c>
      <c r="G56" s="4">
        <f ca="1">F56/Assumptions!$E$10</f>
        <v>114836.42119356437</v>
      </c>
      <c r="H56" s="5">
        <f t="shared" ca="1" si="0"/>
        <v>1.7885913364681778E-2</v>
      </c>
      <c r="J56" s="155"/>
    </row>
    <row r="57" spans="3:10" s="1" customFormat="1" x14ac:dyDescent="0.35">
      <c r="C57" s="52" t="s">
        <v>12</v>
      </c>
      <c r="D57" s="52"/>
      <c r="E57" s="47">
        <v>0.16</v>
      </c>
      <c r="F57" s="7">
        <f ca="1">E57*SUM(F49:F56)</f>
        <v>5519924.30547472</v>
      </c>
      <c r="G57" s="4">
        <f ca="1">F57/Assumptions!$E$10</f>
        <v>54652.715895789304</v>
      </c>
      <c r="H57" s="5">
        <f t="shared" ca="1" si="0"/>
        <v>8.5122274927828881E-3</v>
      </c>
      <c r="J57" s="155"/>
    </row>
    <row r="58" spans="3:10" s="1" customFormat="1" x14ac:dyDescent="0.35">
      <c r="C58" s="53" t="s">
        <v>14</v>
      </c>
      <c r="D58" s="53"/>
      <c r="E58" s="9"/>
      <c r="F58" s="10">
        <f ca="1">SUM(F49:F57)</f>
        <v>40019451.214691721</v>
      </c>
      <c r="G58" s="11">
        <f ca="1">SUM(G49:G57)</f>
        <v>396232.19024447253</v>
      </c>
      <c r="H58" s="12">
        <f ca="1">SUM(H49:H57)</f>
        <v>6.1713649322675944E-2</v>
      </c>
      <c r="J58" s="155"/>
    </row>
    <row r="59" spans="3:10" s="1" customFormat="1" x14ac:dyDescent="0.35">
      <c r="J59" s="155"/>
    </row>
    <row r="60" spans="3:10" s="1" customFormat="1" x14ac:dyDescent="0.35">
      <c r="C60" s="148" t="s">
        <v>22</v>
      </c>
      <c r="D60" s="148"/>
      <c r="E60" s="9"/>
      <c r="F60" s="7"/>
      <c r="G60" s="4"/>
      <c r="H60" s="4"/>
      <c r="J60" s="155"/>
    </row>
    <row r="61" spans="3:10" s="1" customFormat="1" x14ac:dyDescent="0.35">
      <c r="C61" s="52" t="s">
        <v>23</v>
      </c>
      <c r="D61" s="52"/>
      <c r="E61" s="8">
        <v>5.0000000000000001E-3</v>
      </c>
      <c r="F61" s="7">
        <f ca="1">E61*$F$46</f>
        <v>2319695.7081100005</v>
      </c>
      <c r="G61" s="4">
        <f ca="1">F61/Assumptions!$E$10</f>
        <v>22967.284238712877</v>
      </c>
      <c r="H61" s="5">
        <f ca="1">G61/$G$83</f>
        <v>3.5771826729363563E-3</v>
      </c>
      <c r="J61" s="155"/>
    </row>
    <row r="62" spans="3:10" s="1" customFormat="1" x14ac:dyDescent="0.35">
      <c r="C62" s="52" t="s">
        <v>24</v>
      </c>
      <c r="D62" s="52"/>
      <c r="E62" s="9">
        <v>400</v>
      </c>
      <c r="F62" s="7">
        <f ca="1">E62*Model!C14</f>
        <v>3236800</v>
      </c>
      <c r="G62" s="4">
        <f ca="1">F62/Assumptions!$E$10</f>
        <v>32047.524752475249</v>
      </c>
      <c r="H62" s="5">
        <f ca="1">G62/$G$83</f>
        <v>4.9914412633000988E-3</v>
      </c>
      <c r="J62" s="155"/>
    </row>
    <row r="63" spans="3:10" s="1" customFormat="1" x14ac:dyDescent="0.35">
      <c r="C63" s="52" t="s">
        <v>25</v>
      </c>
      <c r="D63" s="52"/>
      <c r="E63" s="8">
        <v>0</v>
      </c>
      <c r="F63" s="7">
        <f ca="1">E63*$F$46</f>
        <v>0</v>
      </c>
      <c r="G63" s="4">
        <f ca="1">F63/Assumptions!$E$10</f>
        <v>0</v>
      </c>
      <c r="H63" s="5">
        <f ca="1">G63/$G$83</f>
        <v>0</v>
      </c>
      <c r="J63" s="155"/>
    </row>
    <row r="64" spans="3:10" s="1" customFormat="1" x14ac:dyDescent="0.35">
      <c r="C64" s="53" t="s">
        <v>22</v>
      </c>
      <c r="D64" s="53"/>
      <c r="E64" s="9"/>
      <c r="F64" s="10">
        <f ca="1">SUM(F61:F63)</f>
        <v>5556495.7081100009</v>
      </c>
      <c r="G64" s="11">
        <f ca="1">SUM(G61:G63)</f>
        <v>55014.808991188125</v>
      </c>
      <c r="H64" s="12">
        <f ca="1">SUM(H61:H63)</f>
        <v>8.5686239362364556E-3</v>
      </c>
      <c r="J64" s="155"/>
    </row>
    <row r="65" spans="3:10" s="1" customFormat="1" x14ac:dyDescent="0.35">
      <c r="C65" s="54"/>
      <c r="D65" s="54"/>
      <c r="E65" s="9"/>
      <c r="F65" s="7"/>
      <c r="G65" s="4"/>
      <c r="H65" s="4"/>
      <c r="J65" s="155"/>
    </row>
    <row r="66" spans="3:10" s="1" customFormat="1" x14ac:dyDescent="0.35">
      <c r="C66" s="148" t="s">
        <v>26</v>
      </c>
      <c r="D66" s="148"/>
      <c r="E66" s="9"/>
      <c r="F66" s="7"/>
      <c r="G66" s="4"/>
      <c r="H66" s="4"/>
      <c r="J66" s="155"/>
    </row>
    <row r="67" spans="3:10" s="1" customFormat="1" x14ac:dyDescent="0.35">
      <c r="C67" s="52" t="s">
        <v>27</v>
      </c>
      <c r="D67" s="52"/>
      <c r="E67" s="9"/>
      <c r="F67" s="3">
        <v>1000000</v>
      </c>
      <c r="G67" s="4">
        <f>F67/Assumptions!$E$10</f>
        <v>9900.9900990099013</v>
      </c>
      <c r="H67" s="5">
        <f ca="1">G67/$G$83</f>
        <v>1.5420913443215825E-3</v>
      </c>
      <c r="J67" s="155"/>
    </row>
    <row r="68" spans="3:10" s="1" customFormat="1" x14ac:dyDescent="0.35">
      <c r="C68" s="52" t="s">
        <v>28</v>
      </c>
      <c r="D68" s="52"/>
      <c r="E68" s="9"/>
      <c r="F68" s="3">
        <v>1000000</v>
      </c>
      <c r="G68" s="4">
        <f>F68/Assumptions!$E$10</f>
        <v>9900.9900990099013</v>
      </c>
      <c r="H68" s="5">
        <f ca="1">G68/$G$83</f>
        <v>1.5420913443215825E-3</v>
      </c>
      <c r="J68" s="155"/>
    </row>
    <row r="69" spans="3:10" s="1" customFormat="1" x14ac:dyDescent="0.35">
      <c r="C69" s="52" t="s">
        <v>29</v>
      </c>
      <c r="D69" s="52"/>
      <c r="E69" s="8"/>
      <c r="F69" s="3">
        <v>2000000</v>
      </c>
      <c r="G69" s="4">
        <f>F69/Assumptions!$E$10</f>
        <v>19801.980198019803</v>
      </c>
      <c r="H69" s="5">
        <f ca="1">G69/$G$83</f>
        <v>3.084182688643165E-3</v>
      </c>
      <c r="J69" s="155"/>
    </row>
    <row r="70" spans="3:10" s="1" customFormat="1" x14ac:dyDescent="0.35">
      <c r="C70" s="52" t="s">
        <v>12</v>
      </c>
      <c r="D70" s="52"/>
      <c r="E70" s="47">
        <v>0.16</v>
      </c>
      <c r="F70" s="7">
        <f>E70*SUM(F67:F69)</f>
        <v>640000</v>
      </c>
      <c r="G70" s="4">
        <f>F70/Assumptions!$E$10</f>
        <v>6336.6336633663368</v>
      </c>
      <c r="H70" s="5">
        <f ca="1">G70/$G$83</f>
        <v>9.8693846036581288E-4</v>
      </c>
      <c r="J70" s="155"/>
    </row>
    <row r="71" spans="3:10" s="1" customFormat="1" x14ac:dyDescent="0.35">
      <c r="C71" s="53" t="s">
        <v>26</v>
      </c>
      <c r="D71" s="53"/>
      <c r="E71" s="9"/>
      <c r="F71" s="10">
        <f>SUM(F67:F70)</f>
        <v>4640000</v>
      </c>
      <c r="G71" s="11">
        <f>SUM(G67:G70)</f>
        <v>45940.594059405943</v>
      </c>
      <c r="H71" s="12">
        <f ca="1">SUM(H67:H70)</f>
        <v>7.155303837652143E-3</v>
      </c>
      <c r="J71" s="155"/>
    </row>
    <row r="72" spans="3:10" s="1" customFormat="1" x14ac:dyDescent="0.35">
      <c r="J72" s="155"/>
    </row>
    <row r="73" spans="3:10" s="1" customFormat="1" x14ac:dyDescent="0.35">
      <c r="C73" s="148" t="s">
        <v>30</v>
      </c>
      <c r="D73" s="148"/>
      <c r="E73" s="9"/>
      <c r="F73" s="7"/>
      <c r="G73" s="4"/>
      <c r="H73" s="4"/>
      <c r="J73" s="155"/>
    </row>
    <row r="74" spans="3:10" s="1" customFormat="1" x14ac:dyDescent="0.35">
      <c r="C74" s="52" t="s">
        <v>31</v>
      </c>
      <c r="D74" s="52"/>
      <c r="E74" s="8">
        <v>1.4999999999999999E-2</v>
      </c>
      <c r="F74" s="13">
        <f ca="1">E74*F46</f>
        <v>6959087.12433</v>
      </c>
      <c r="G74" s="4">
        <f ca="1">F74/Assumptions!$E$10</f>
        <v>68901.852716138616</v>
      </c>
      <c r="H74" s="5">
        <f ca="1">G74/$G$83</f>
        <v>1.0731548018809066E-2</v>
      </c>
      <c r="J74" s="155"/>
    </row>
    <row r="75" spans="3:10" s="1" customFormat="1" x14ac:dyDescent="0.35">
      <c r="C75" s="53" t="s">
        <v>30</v>
      </c>
      <c r="D75" s="53"/>
      <c r="E75" s="2"/>
      <c r="F75" s="10">
        <f ca="1">SUM(F74)</f>
        <v>6959087.12433</v>
      </c>
      <c r="G75" s="11">
        <f ca="1">SUM(G74)</f>
        <v>68901.852716138616</v>
      </c>
      <c r="H75" s="12">
        <f ca="1">SUM(H74)</f>
        <v>1.0731548018809066E-2</v>
      </c>
      <c r="J75" s="155"/>
    </row>
    <row r="76" spans="3:10" s="1" customFormat="1" x14ac:dyDescent="0.35">
      <c r="C76" s="54"/>
      <c r="D76" s="54"/>
      <c r="E76" s="2"/>
      <c r="F76" s="7"/>
      <c r="G76" s="4"/>
      <c r="H76" s="4"/>
      <c r="J76" s="155"/>
    </row>
    <row r="77" spans="3:10" s="1" customFormat="1" x14ac:dyDescent="0.35">
      <c r="C77" s="148" t="s">
        <v>32</v>
      </c>
      <c r="D77" s="148"/>
      <c r="E77" s="2"/>
      <c r="F77" s="7"/>
      <c r="G77" s="4"/>
      <c r="H77" s="4"/>
      <c r="J77" s="155"/>
    </row>
    <row r="78" spans="3:10" s="1" customFormat="1" x14ac:dyDescent="0.35">
      <c r="C78" s="52" t="s">
        <v>33</v>
      </c>
      <c r="D78" s="52"/>
      <c r="E78" s="2"/>
      <c r="F78" s="7">
        <f ca="1">Model!K16</f>
        <v>20995841.157227881</v>
      </c>
      <c r="G78" s="4">
        <f ca="1">F78/Assumptions!$E$10</f>
        <v>207879.61541809785</v>
      </c>
      <c r="H78" s="5">
        <f ca="1">G78/$G$83</f>
        <v>3.237750491531196E-2</v>
      </c>
      <c r="J78" s="155"/>
    </row>
    <row r="79" spans="3:10" s="1" customFormat="1" x14ac:dyDescent="0.35">
      <c r="C79" s="52" t="s">
        <v>34</v>
      </c>
      <c r="D79" s="52"/>
      <c r="E79" s="2"/>
      <c r="F79" s="14">
        <v>0</v>
      </c>
      <c r="G79" s="4">
        <f>F79/Assumptions!$E$10</f>
        <v>0</v>
      </c>
      <c r="H79" s="5">
        <f ca="1">G79/$G$83</f>
        <v>0</v>
      </c>
      <c r="J79" s="155"/>
    </row>
    <row r="80" spans="3:10" s="1" customFormat="1" x14ac:dyDescent="0.35">
      <c r="C80" s="52" t="s">
        <v>35</v>
      </c>
      <c r="D80" s="52"/>
      <c r="E80" s="2"/>
      <c r="F80" s="14">
        <v>0</v>
      </c>
      <c r="G80" s="4">
        <f>F80/Assumptions!$E$10</f>
        <v>0</v>
      </c>
      <c r="H80" s="5">
        <f ca="1">G80/$G$83</f>
        <v>0</v>
      </c>
    </row>
    <row r="81" spans="3:8" s="1" customFormat="1" x14ac:dyDescent="0.35">
      <c r="C81" s="53" t="s">
        <v>32</v>
      </c>
      <c r="D81" s="53"/>
      <c r="E81" s="2"/>
      <c r="F81" s="10">
        <f ca="1">SUM(F78:F80)</f>
        <v>20995841.157227881</v>
      </c>
      <c r="G81" s="11">
        <f ca="1">SUM(G78:G80)</f>
        <v>207879.61541809785</v>
      </c>
      <c r="H81" s="12">
        <f ca="1">SUM(H78:H80)</f>
        <v>3.237750491531196E-2</v>
      </c>
    </row>
    <row r="82" spans="3:8" s="1" customFormat="1" x14ac:dyDescent="0.35"/>
    <row r="83" spans="3:8" s="1" customFormat="1" x14ac:dyDescent="0.35">
      <c r="C83" s="15" t="s">
        <v>36</v>
      </c>
      <c r="D83" s="15"/>
      <c r="E83" s="15"/>
      <c r="F83" s="15">
        <f ca="1">SUM(F31,F38,F46,F58,F64,F71,F75,F81)</f>
        <v>648470016.82635963</v>
      </c>
      <c r="G83" s="15">
        <f ca="1">SUM(G31,G38,G46,G58,G64,G71,G75,G81)</f>
        <v>6420495.2161025694</v>
      </c>
      <c r="H83" s="16">
        <f ca="1">SUM(H31,H38,H46,H58,H64,H71,H75,H81)</f>
        <v>1.0000000000000002</v>
      </c>
    </row>
    <row r="84" spans="3:8" s="1" customFormat="1" x14ac:dyDescent="0.35"/>
    <row r="85" spans="3:8" s="1" customFormat="1" x14ac:dyDescent="0.35"/>
    <row r="86" spans="3:8" s="1" customFormat="1" x14ac:dyDescent="0.35"/>
    <row r="87" spans="3:8" s="1" customFormat="1" x14ac:dyDescent="0.35"/>
    <row r="88" spans="3:8" s="1" customFormat="1" x14ac:dyDescent="0.35"/>
    <row r="89" spans="3:8" s="1" customFormat="1" x14ac:dyDescent="0.35">
      <c r="C89" s="52"/>
      <c r="D89" s="52"/>
      <c r="E89" s="2"/>
      <c r="F89" s="7"/>
      <c r="G89" s="4"/>
      <c r="H89" s="4"/>
    </row>
    <row r="90" spans="3:8" s="1" customFormat="1" x14ac:dyDescent="0.35"/>
    <row r="91" spans="3:8" s="1" customFormat="1" x14ac:dyDescent="0.35"/>
    <row r="92" spans="3:8" s="1" customFormat="1" x14ac:dyDescent="0.35"/>
    <row r="93" spans="3:8" s="1" customFormat="1" x14ac:dyDescent="0.35"/>
    <row r="94" spans="3:8" s="1" customFormat="1" x14ac:dyDescent="0.35"/>
    <row r="95" spans="3:8" s="1" customFormat="1" x14ac:dyDescent="0.35"/>
    <row r="96" spans="3:8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showGridLines="0" zoomScale="80" zoomScaleNormal="80" workbookViewId="0"/>
  </sheetViews>
  <sheetFormatPr defaultColWidth="8.7265625" defaultRowHeight="15.5" x14ac:dyDescent="0.35"/>
  <cols>
    <col min="1" max="1" width="3.7265625" customWidth="1"/>
    <col min="2" max="2" width="3.81640625" customWidth="1"/>
    <col min="3" max="3" width="5.7265625" style="163" customWidth="1"/>
    <col min="4" max="4" width="24.7265625" style="197" customWidth="1"/>
    <col min="5" max="5" width="28.26953125" style="162" bestFit="1" customWidth="1"/>
    <col min="6" max="6" width="13.81640625" style="196" customWidth="1"/>
    <col min="7" max="7" width="13.453125" style="196" customWidth="1"/>
    <col min="8" max="8" width="20.7265625" style="198" customWidth="1"/>
    <col min="9" max="9" width="17.7265625" style="200" bestFit="1" customWidth="1"/>
    <col min="10" max="10" width="17.1796875" style="200" customWidth="1"/>
    <col min="11" max="11" width="20.1796875" style="196" bestFit="1" customWidth="1"/>
    <col min="12" max="12" width="16" style="200" bestFit="1" customWidth="1"/>
    <col min="13" max="13" width="30.7265625" style="199" customWidth="1"/>
    <col min="14" max="14" width="8" style="200" bestFit="1" customWidth="1"/>
    <col min="15" max="15" width="15" style="201" bestFit="1" customWidth="1"/>
    <col min="16" max="16" width="10.7265625" style="200" bestFit="1" customWidth="1"/>
    <col min="17" max="17" width="15.26953125" style="202" bestFit="1" customWidth="1"/>
    <col min="18" max="18" width="21" style="202" bestFit="1" customWidth="1"/>
    <col min="19" max="19" width="16.453125" style="198" bestFit="1" customWidth="1"/>
    <col min="20" max="20" width="3.7265625" customWidth="1"/>
    <col min="23" max="23" width="14" bestFit="1" customWidth="1"/>
    <col min="24" max="24" width="19.1796875" bestFit="1" customWidth="1"/>
    <col min="25" max="25" width="11.81640625" bestFit="1" customWidth="1"/>
    <col min="26" max="26" width="15.1796875" bestFit="1" customWidth="1"/>
    <col min="27" max="27" width="17.1796875" bestFit="1" customWidth="1"/>
  </cols>
  <sheetData>
    <row r="1" spans="1:20" ht="17" x14ac:dyDescent="0.4">
      <c r="A1" s="78" t="s">
        <v>111</v>
      </c>
      <c r="B1" s="78"/>
      <c r="C1" s="194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25"/>
    </row>
    <row r="2" spans="1:20" x14ac:dyDescent="0.35">
      <c r="A2" t="s">
        <v>198</v>
      </c>
      <c r="C2" s="196"/>
      <c r="D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20" ht="15.75" customHeight="1" x14ac:dyDescent="0.35">
      <c r="A3" s="162"/>
      <c r="B3" s="162"/>
      <c r="I3" s="198"/>
      <c r="J3" s="198"/>
      <c r="K3" s="198"/>
      <c r="L3" s="198"/>
    </row>
    <row r="4" spans="1:20" ht="15.75" customHeight="1" x14ac:dyDescent="0.35">
      <c r="A4" s="162"/>
      <c r="B4" s="162"/>
      <c r="I4" s="198"/>
      <c r="J4" s="198"/>
      <c r="K4" s="198"/>
      <c r="L4" s="198"/>
    </row>
    <row r="5" spans="1:20" ht="15.75" customHeight="1" x14ac:dyDescent="0.35">
      <c r="A5" s="162"/>
      <c r="B5" s="162"/>
      <c r="I5" s="198"/>
      <c r="J5" s="198"/>
      <c r="K5" s="198"/>
      <c r="L5" s="198"/>
    </row>
    <row r="6" spans="1:20" ht="15.75" customHeight="1" x14ac:dyDescent="0.35">
      <c r="A6" s="162"/>
      <c r="B6" s="162"/>
      <c r="C6" s="203" t="s">
        <v>167</v>
      </c>
      <c r="D6" s="147" t="s">
        <v>160</v>
      </c>
      <c r="E6" s="147" t="s">
        <v>199</v>
      </c>
      <c r="I6" s="196"/>
      <c r="J6" s="163"/>
      <c r="K6" s="163"/>
    </row>
    <row r="7" spans="1:20" ht="15.75" customHeight="1" x14ac:dyDescent="0.35">
      <c r="A7" s="162"/>
      <c r="B7" s="162"/>
      <c r="C7" s="204">
        <f>ROW()-6</f>
        <v>1</v>
      </c>
      <c r="D7" s="205" t="s">
        <v>162</v>
      </c>
      <c r="E7" s="206">
        <v>1</v>
      </c>
      <c r="I7" s="196"/>
      <c r="J7" s="163"/>
      <c r="K7" s="163"/>
    </row>
    <row r="8" spans="1:20" ht="15.75" customHeight="1" x14ac:dyDescent="0.35">
      <c r="A8" s="162"/>
      <c r="B8" s="162"/>
      <c r="C8" s="204">
        <f t="shared" ref="C8:C11" si="0">ROW()-6</f>
        <v>2</v>
      </c>
      <c r="D8" s="205" t="s">
        <v>163</v>
      </c>
      <c r="E8" s="206">
        <v>2</v>
      </c>
      <c r="I8" s="196"/>
      <c r="J8" s="163"/>
      <c r="K8" s="163"/>
    </row>
    <row r="9" spans="1:20" ht="15.75" customHeight="1" x14ac:dyDescent="0.35">
      <c r="A9" s="162"/>
      <c r="B9" s="162"/>
      <c r="C9" s="204">
        <f t="shared" si="0"/>
        <v>3</v>
      </c>
      <c r="D9" s="205" t="s">
        <v>164</v>
      </c>
      <c r="E9" s="206">
        <v>3</v>
      </c>
      <c r="I9" s="196"/>
      <c r="J9" s="163"/>
      <c r="K9" s="163"/>
    </row>
    <row r="10" spans="1:20" ht="15.75" customHeight="1" x14ac:dyDescent="0.35">
      <c r="A10" s="162"/>
      <c r="B10" s="162"/>
      <c r="C10" s="204">
        <f t="shared" si="0"/>
        <v>4</v>
      </c>
      <c r="D10" s="205" t="s">
        <v>165</v>
      </c>
      <c r="E10" s="206">
        <v>4</v>
      </c>
      <c r="I10" s="196"/>
      <c r="J10" s="163"/>
      <c r="K10" s="163"/>
    </row>
    <row r="11" spans="1:20" ht="15.75" customHeight="1" x14ac:dyDescent="0.35">
      <c r="A11" s="162"/>
      <c r="B11" s="162"/>
      <c r="C11" s="204">
        <f t="shared" si="0"/>
        <v>5</v>
      </c>
      <c r="D11" s="205" t="s">
        <v>166</v>
      </c>
      <c r="E11" s="206">
        <v>5</v>
      </c>
      <c r="I11" s="196"/>
      <c r="J11" s="163"/>
      <c r="K11" s="163"/>
    </row>
    <row r="12" spans="1:20" ht="15.75" customHeight="1" x14ac:dyDescent="0.35">
      <c r="A12" s="162"/>
      <c r="B12" s="162"/>
      <c r="D12" s="205"/>
      <c r="E12" s="206"/>
      <c r="I12" s="196"/>
      <c r="J12" s="163"/>
      <c r="K12" s="163"/>
    </row>
    <row r="13" spans="1:20" ht="15.75" customHeight="1" x14ac:dyDescent="0.45">
      <c r="A13" s="162"/>
      <c r="B13" s="161" t="s">
        <v>198</v>
      </c>
      <c r="D13" s="205"/>
      <c r="E13" s="206"/>
      <c r="I13" s="196"/>
      <c r="J13" s="163"/>
      <c r="K13" s="163"/>
    </row>
    <row r="14" spans="1:20" ht="15.75" customHeight="1" x14ac:dyDescent="0.35">
      <c r="F14" s="162"/>
      <c r="G14" s="162"/>
    </row>
    <row r="15" spans="1:20" x14ac:dyDescent="0.35">
      <c r="C15" s="203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</row>
    <row r="16" spans="1:20" ht="31" x14ac:dyDescent="0.35">
      <c r="C16" s="193" t="s">
        <v>167</v>
      </c>
      <c r="D16" s="167" t="s">
        <v>168</v>
      </c>
      <c r="E16" s="167" t="s">
        <v>160</v>
      </c>
      <c r="F16" s="167" t="s">
        <v>161</v>
      </c>
      <c r="G16" s="167" t="s">
        <v>169</v>
      </c>
      <c r="H16" s="167" t="s">
        <v>170</v>
      </c>
      <c r="I16" s="167" t="s">
        <v>93</v>
      </c>
      <c r="J16" s="167" t="s">
        <v>171</v>
      </c>
      <c r="K16" s="167" t="s">
        <v>203</v>
      </c>
      <c r="L16" s="167" t="s">
        <v>172</v>
      </c>
      <c r="M16" s="167" t="s">
        <v>173</v>
      </c>
      <c r="N16" s="167" t="s">
        <v>174</v>
      </c>
      <c r="O16" s="167" t="s">
        <v>175</v>
      </c>
      <c r="P16" s="167" t="s">
        <v>176</v>
      </c>
      <c r="Q16" s="167" t="s">
        <v>177</v>
      </c>
      <c r="R16" s="167" t="s">
        <v>178</v>
      </c>
      <c r="S16" s="167" t="s">
        <v>179</v>
      </c>
    </row>
    <row r="17" spans="3:28" s="164" customFormat="1" x14ac:dyDescent="0.35">
      <c r="C17" s="163">
        <v>1</v>
      </c>
      <c r="D17" s="173" t="s">
        <v>182</v>
      </c>
      <c r="E17" s="173" t="s">
        <v>163</v>
      </c>
      <c r="F17" s="174">
        <v>2</v>
      </c>
      <c r="G17" s="174">
        <v>1</v>
      </c>
      <c r="H17" s="175">
        <v>14500000</v>
      </c>
      <c r="I17" s="176">
        <v>1090</v>
      </c>
      <c r="J17" s="176">
        <f t="shared" ref="J17:J36" si="1">I17/SQFTtoSM</f>
        <v>101.26441159802674</v>
      </c>
      <c r="K17" s="177">
        <f>H17/J17</f>
        <v>143189.49541284403</v>
      </c>
      <c r="L17" s="176">
        <v>1</v>
      </c>
      <c r="M17" s="178">
        <v>120</v>
      </c>
      <c r="N17" s="176">
        <v>65</v>
      </c>
      <c r="O17" s="179">
        <f>N17/M17</f>
        <v>0.54166666666666663</v>
      </c>
      <c r="P17" s="177">
        <v>5</v>
      </c>
      <c r="Q17" s="180">
        <v>43101</v>
      </c>
      <c r="R17" s="180">
        <v>43831</v>
      </c>
      <c r="S17" s="181">
        <v>65000</v>
      </c>
      <c r="T17"/>
      <c r="AB17"/>
    </row>
    <row r="18" spans="3:28" s="164" customFormat="1" x14ac:dyDescent="0.35">
      <c r="C18" s="163">
        <f>C17+1</f>
        <v>2</v>
      </c>
      <c r="D18" s="173" t="s">
        <v>182</v>
      </c>
      <c r="E18" s="182" t="s">
        <v>164</v>
      </c>
      <c r="F18" s="174">
        <v>3</v>
      </c>
      <c r="G18" s="174">
        <v>1</v>
      </c>
      <c r="H18" s="175">
        <v>14500000</v>
      </c>
      <c r="I18" s="176">
        <v>1090</v>
      </c>
      <c r="J18" s="176">
        <f t="shared" si="1"/>
        <v>101.26441159802674</v>
      </c>
      <c r="K18" s="177">
        <f t="shared" ref="K18:K36" si="2">H18/J18</f>
        <v>143189.49541284403</v>
      </c>
      <c r="L18" s="176">
        <v>1</v>
      </c>
      <c r="M18" s="178">
        <v>120</v>
      </c>
      <c r="N18" s="176">
        <v>84</v>
      </c>
      <c r="O18" s="179">
        <f t="shared" ref="O18:O36" si="3">N18/M18</f>
        <v>0.7</v>
      </c>
      <c r="P18" s="177">
        <v>5</v>
      </c>
      <c r="Q18" s="180">
        <v>43101</v>
      </c>
      <c r="R18" s="180">
        <v>43831</v>
      </c>
      <c r="S18" s="181">
        <v>65000</v>
      </c>
      <c r="T18"/>
      <c r="AB18"/>
    </row>
    <row r="19" spans="3:28" s="164" customFormat="1" x14ac:dyDescent="0.35">
      <c r="C19" s="163">
        <f t="shared" ref="C19:C36" si="4">C18+1</f>
        <v>3</v>
      </c>
      <c r="D19" s="173" t="s">
        <v>182</v>
      </c>
      <c r="E19" s="173" t="s">
        <v>163</v>
      </c>
      <c r="F19" s="174">
        <v>2</v>
      </c>
      <c r="G19" s="174">
        <v>1</v>
      </c>
      <c r="H19" s="175">
        <v>10500000</v>
      </c>
      <c r="I19" s="176">
        <v>753</v>
      </c>
      <c r="J19" s="176">
        <f t="shared" si="1"/>
        <v>69.956056819554249</v>
      </c>
      <c r="K19" s="177">
        <f t="shared" si="2"/>
        <v>150094.22310756973</v>
      </c>
      <c r="L19" s="176">
        <v>1</v>
      </c>
      <c r="M19" s="178">
        <v>100</v>
      </c>
      <c r="N19" s="176">
        <v>80</v>
      </c>
      <c r="O19" s="179">
        <f t="shared" si="3"/>
        <v>0.8</v>
      </c>
      <c r="P19" s="177">
        <v>5</v>
      </c>
      <c r="Q19" s="180">
        <v>43101</v>
      </c>
      <c r="R19" s="180">
        <v>43831</v>
      </c>
      <c r="S19" s="181">
        <v>55000</v>
      </c>
      <c r="T19"/>
      <c r="AB19"/>
    </row>
    <row r="20" spans="3:28" s="164" customFormat="1" x14ac:dyDescent="0.35">
      <c r="C20" s="163">
        <f t="shared" si="4"/>
        <v>4</v>
      </c>
      <c r="D20" s="173" t="s">
        <v>182</v>
      </c>
      <c r="E20" s="183" t="s">
        <v>166</v>
      </c>
      <c r="F20" s="174">
        <v>5</v>
      </c>
      <c r="G20" s="174">
        <v>1</v>
      </c>
      <c r="H20" s="175">
        <v>14500000</v>
      </c>
      <c r="I20" s="176">
        <v>1090</v>
      </c>
      <c r="J20" s="176">
        <f t="shared" si="1"/>
        <v>101.26441159802674</v>
      </c>
      <c r="K20" s="177">
        <f t="shared" si="2"/>
        <v>143189.49541284403</v>
      </c>
      <c r="L20" s="176">
        <v>1</v>
      </c>
      <c r="M20" s="178">
        <v>120</v>
      </c>
      <c r="N20" s="176">
        <v>84</v>
      </c>
      <c r="O20" s="179">
        <f t="shared" si="3"/>
        <v>0.7</v>
      </c>
      <c r="P20" s="177">
        <v>5</v>
      </c>
      <c r="Q20" s="180">
        <v>43101</v>
      </c>
      <c r="R20" s="180">
        <v>43831</v>
      </c>
      <c r="S20" s="181">
        <v>65000</v>
      </c>
      <c r="T20"/>
      <c r="AB20"/>
    </row>
    <row r="21" spans="3:28" s="164" customFormat="1" x14ac:dyDescent="0.35">
      <c r="C21" s="163">
        <f t="shared" si="4"/>
        <v>5</v>
      </c>
      <c r="D21" s="173" t="s">
        <v>182</v>
      </c>
      <c r="E21" s="207" t="s">
        <v>165</v>
      </c>
      <c r="F21" s="208">
        <v>4</v>
      </c>
      <c r="G21" s="208">
        <v>2</v>
      </c>
      <c r="H21" s="209">
        <v>30000000</v>
      </c>
      <c r="I21" s="210">
        <v>2000</v>
      </c>
      <c r="J21" s="210">
        <f t="shared" si="1"/>
        <v>185.8062598128931</v>
      </c>
      <c r="K21" s="177">
        <f t="shared" si="2"/>
        <v>161458.5</v>
      </c>
      <c r="L21" s="177">
        <v>2</v>
      </c>
      <c r="M21" s="211">
        <v>80</v>
      </c>
      <c r="N21" s="210">
        <v>55</v>
      </c>
      <c r="O21" s="179">
        <f t="shared" si="3"/>
        <v>0.6875</v>
      </c>
      <c r="P21" s="177">
        <v>6</v>
      </c>
      <c r="Q21" s="180">
        <v>43101</v>
      </c>
      <c r="R21" s="180">
        <v>43831</v>
      </c>
      <c r="S21" s="212">
        <v>70000</v>
      </c>
    </row>
    <row r="22" spans="3:28" s="164" customFormat="1" x14ac:dyDescent="0.35">
      <c r="C22" s="163">
        <f t="shared" si="4"/>
        <v>6</v>
      </c>
      <c r="D22" s="173" t="s">
        <v>182</v>
      </c>
      <c r="E22" s="183" t="s">
        <v>166</v>
      </c>
      <c r="F22" s="213">
        <v>4</v>
      </c>
      <c r="G22" s="213">
        <v>2</v>
      </c>
      <c r="H22" s="214">
        <v>15700000</v>
      </c>
      <c r="I22" s="215">
        <v>1399.307</v>
      </c>
      <c r="J22" s="210">
        <f t="shared" si="1"/>
        <v>130</v>
      </c>
      <c r="K22" s="177">
        <f t="shared" si="2"/>
        <v>120769.23076923077</v>
      </c>
      <c r="L22" s="177">
        <v>2</v>
      </c>
      <c r="M22" s="211">
        <v>80</v>
      </c>
      <c r="N22" s="215">
        <v>67</v>
      </c>
      <c r="O22" s="179">
        <f t="shared" si="3"/>
        <v>0.83750000000000002</v>
      </c>
      <c r="P22" s="177">
        <v>6</v>
      </c>
      <c r="Q22" s="180">
        <v>43101</v>
      </c>
      <c r="R22" s="180">
        <v>43831</v>
      </c>
      <c r="S22" s="216">
        <v>85000</v>
      </c>
    </row>
    <row r="23" spans="3:28" s="164" customFormat="1" x14ac:dyDescent="0.35">
      <c r="C23" s="163">
        <f t="shared" si="4"/>
        <v>7</v>
      </c>
      <c r="D23" s="173" t="s">
        <v>182</v>
      </c>
      <c r="E23" s="183" t="s">
        <v>166</v>
      </c>
      <c r="F23" s="213">
        <v>5</v>
      </c>
      <c r="G23" s="213">
        <v>2</v>
      </c>
      <c r="H23" s="217">
        <v>22270000</v>
      </c>
      <c r="I23" s="215">
        <v>1690</v>
      </c>
      <c r="J23" s="210">
        <f t="shared" si="1"/>
        <v>157.00628954189466</v>
      </c>
      <c r="K23" s="177">
        <f t="shared" si="2"/>
        <v>141841.45147928994</v>
      </c>
      <c r="L23" s="177">
        <v>2</v>
      </c>
      <c r="M23" s="211">
        <v>80</v>
      </c>
      <c r="N23" s="215">
        <v>66</v>
      </c>
      <c r="O23" s="179">
        <f t="shared" si="3"/>
        <v>0.82499999999999996</v>
      </c>
      <c r="P23" s="177">
        <v>6</v>
      </c>
      <c r="Q23" s="180">
        <v>43101</v>
      </c>
      <c r="R23" s="180">
        <v>43831</v>
      </c>
      <c r="S23" s="216">
        <v>75000</v>
      </c>
    </row>
    <row r="24" spans="3:28" s="164" customFormat="1" x14ac:dyDescent="0.35">
      <c r="C24" s="163">
        <f t="shared" si="4"/>
        <v>8</v>
      </c>
      <c r="D24" s="173" t="s">
        <v>182</v>
      </c>
      <c r="E24" s="207" t="s">
        <v>162</v>
      </c>
      <c r="F24" s="208">
        <v>1</v>
      </c>
      <c r="G24" s="208">
        <v>2</v>
      </c>
      <c r="H24" s="209">
        <v>18700000</v>
      </c>
      <c r="I24" s="210">
        <v>1300</v>
      </c>
      <c r="J24" s="210">
        <f t="shared" si="1"/>
        <v>120.77406887838052</v>
      </c>
      <c r="K24" s="177">
        <f t="shared" si="2"/>
        <v>154834.56153846154</v>
      </c>
      <c r="L24" s="177">
        <v>2</v>
      </c>
      <c r="M24" s="211">
        <v>80</v>
      </c>
      <c r="N24" s="210">
        <v>34</v>
      </c>
      <c r="O24" s="179">
        <f t="shared" si="3"/>
        <v>0.42499999999999999</v>
      </c>
      <c r="P24" s="177">
        <v>6</v>
      </c>
      <c r="Q24" s="180">
        <v>43101</v>
      </c>
      <c r="R24" s="180">
        <v>43831</v>
      </c>
      <c r="S24" s="212">
        <v>85000</v>
      </c>
      <c r="T24"/>
    </row>
    <row r="25" spans="3:28" x14ac:dyDescent="0.35">
      <c r="C25" s="163">
        <f t="shared" si="4"/>
        <v>9</v>
      </c>
      <c r="D25" s="182" t="s">
        <v>187</v>
      </c>
      <c r="E25" s="207" t="s">
        <v>162</v>
      </c>
      <c r="F25" s="208">
        <v>1</v>
      </c>
      <c r="G25" s="174">
        <v>3</v>
      </c>
      <c r="H25" s="209">
        <v>27000000</v>
      </c>
      <c r="I25" s="210">
        <v>1603.8210999999999</v>
      </c>
      <c r="J25" s="215">
        <f t="shared" si="1"/>
        <v>149</v>
      </c>
      <c r="K25" s="177">
        <f t="shared" si="2"/>
        <v>181208.05369127516</v>
      </c>
      <c r="L25" s="176">
        <v>3</v>
      </c>
      <c r="M25" s="218">
        <v>35</v>
      </c>
      <c r="N25" s="210">
        <v>15</v>
      </c>
      <c r="O25" s="179">
        <f t="shared" si="3"/>
        <v>0.42857142857142855</v>
      </c>
      <c r="P25" s="210">
        <v>6</v>
      </c>
      <c r="Q25" s="180">
        <v>43101</v>
      </c>
      <c r="R25" s="180">
        <v>43831</v>
      </c>
      <c r="S25" s="219">
        <v>190000</v>
      </c>
    </row>
    <row r="26" spans="3:28" x14ac:dyDescent="0.35">
      <c r="C26" s="163">
        <f t="shared" si="4"/>
        <v>10</v>
      </c>
      <c r="D26" s="182" t="s">
        <v>187</v>
      </c>
      <c r="E26" s="183" t="s">
        <v>165</v>
      </c>
      <c r="F26" s="213">
        <v>4</v>
      </c>
      <c r="G26" s="174">
        <v>3</v>
      </c>
      <c r="H26" s="220">
        <v>32000000</v>
      </c>
      <c r="I26" s="221">
        <v>2250</v>
      </c>
      <c r="J26" s="221">
        <f t="shared" si="1"/>
        <v>209.03204228950474</v>
      </c>
      <c r="K26" s="177">
        <f t="shared" si="2"/>
        <v>153086.57777777777</v>
      </c>
      <c r="L26" s="176">
        <v>3</v>
      </c>
      <c r="M26" s="222">
        <v>90</v>
      </c>
      <c r="N26" s="221">
        <v>86</v>
      </c>
      <c r="O26" s="179">
        <f t="shared" si="3"/>
        <v>0.9555555555555556</v>
      </c>
      <c r="P26" s="210">
        <v>6</v>
      </c>
      <c r="Q26" s="180">
        <v>43101</v>
      </c>
      <c r="R26" s="180">
        <v>43831</v>
      </c>
      <c r="S26" s="223">
        <v>120000</v>
      </c>
    </row>
    <row r="27" spans="3:28" x14ac:dyDescent="0.35">
      <c r="C27" s="163">
        <f t="shared" si="4"/>
        <v>11</v>
      </c>
      <c r="D27" s="182" t="s">
        <v>187</v>
      </c>
      <c r="E27" s="207" t="s">
        <v>162</v>
      </c>
      <c r="F27" s="213">
        <v>1</v>
      </c>
      <c r="G27" s="174">
        <v>3</v>
      </c>
      <c r="H27" s="217">
        <v>45000000</v>
      </c>
      <c r="I27" s="215">
        <v>2750</v>
      </c>
      <c r="J27" s="215">
        <f t="shared" si="1"/>
        <v>255.48360724272803</v>
      </c>
      <c r="K27" s="177">
        <f t="shared" si="2"/>
        <v>176136.54545454544</v>
      </c>
      <c r="L27" s="176">
        <v>3</v>
      </c>
      <c r="M27" s="224">
        <v>21</v>
      </c>
      <c r="N27" s="215">
        <v>13</v>
      </c>
      <c r="O27" s="179">
        <f t="shared" si="3"/>
        <v>0.61904761904761907</v>
      </c>
      <c r="P27" s="210">
        <v>6</v>
      </c>
      <c r="Q27" s="180">
        <v>43101</v>
      </c>
      <c r="R27" s="180">
        <v>43831</v>
      </c>
      <c r="S27" s="225">
        <v>150000</v>
      </c>
    </row>
    <row r="28" spans="3:28" x14ac:dyDescent="0.35">
      <c r="C28" s="163">
        <f t="shared" si="4"/>
        <v>12</v>
      </c>
      <c r="D28" s="182" t="s">
        <v>187</v>
      </c>
      <c r="E28" s="207" t="s">
        <v>162</v>
      </c>
      <c r="F28" s="213">
        <v>1</v>
      </c>
      <c r="G28" s="174">
        <v>3</v>
      </c>
      <c r="H28" s="217">
        <v>72000000</v>
      </c>
      <c r="I28" s="210">
        <v>4360.0253339999999</v>
      </c>
      <c r="J28" s="215">
        <f t="shared" si="1"/>
        <v>405.06</v>
      </c>
      <c r="K28" s="177">
        <f t="shared" si="2"/>
        <v>177751.44423048437</v>
      </c>
      <c r="L28" s="176">
        <v>3</v>
      </c>
      <c r="M28" s="224">
        <v>10</v>
      </c>
      <c r="N28" s="215">
        <v>6</v>
      </c>
      <c r="O28" s="179">
        <f t="shared" si="3"/>
        <v>0.6</v>
      </c>
      <c r="P28" s="210">
        <v>6</v>
      </c>
      <c r="Q28" s="180">
        <v>43101</v>
      </c>
      <c r="R28" s="180">
        <v>43831</v>
      </c>
      <c r="S28" s="225">
        <v>120000</v>
      </c>
    </row>
    <row r="29" spans="3:28" x14ac:dyDescent="0.35">
      <c r="C29" s="163">
        <f t="shared" si="4"/>
        <v>13</v>
      </c>
      <c r="D29" s="182" t="s">
        <v>187</v>
      </c>
      <c r="E29" s="183" t="s">
        <v>162</v>
      </c>
      <c r="F29" s="213">
        <v>1</v>
      </c>
      <c r="G29" s="213">
        <v>4</v>
      </c>
      <c r="H29" s="217">
        <v>48000000</v>
      </c>
      <c r="I29" s="215">
        <v>3800</v>
      </c>
      <c r="J29" s="215">
        <f t="shared" si="1"/>
        <v>353.0318936444969</v>
      </c>
      <c r="K29" s="177">
        <f t="shared" si="2"/>
        <v>135965.05263157893</v>
      </c>
      <c r="L29" s="176">
        <v>3.5</v>
      </c>
      <c r="M29" s="224">
        <v>16</v>
      </c>
      <c r="N29" s="215">
        <v>15</v>
      </c>
      <c r="O29" s="226">
        <f t="shared" si="3"/>
        <v>0.9375</v>
      </c>
      <c r="P29" s="176">
        <v>12</v>
      </c>
      <c r="Q29" s="180">
        <v>43101</v>
      </c>
      <c r="R29" s="180">
        <v>43831</v>
      </c>
      <c r="S29" s="225">
        <v>160000</v>
      </c>
    </row>
    <row r="30" spans="3:28" x14ac:dyDescent="0.35">
      <c r="C30" s="163">
        <f t="shared" si="4"/>
        <v>14</v>
      </c>
      <c r="D30" s="182" t="s">
        <v>187</v>
      </c>
      <c r="E30" s="183" t="s">
        <v>162</v>
      </c>
      <c r="F30" s="213">
        <v>1</v>
      </c>
      <c r="G30" s="213">
        <v>4</v>
      </c>
      <c r="H30" s="217">
        <v>55000000</v>
      </c>
      <c r="I30" s="215">
        <v>3200</v>
      </c>
      <c r="J30" s="215">
        <f t="shared" si="1"/>
        <v>297.29001570062894</v>
      </c>
      <c r="K30" s="177">
        <f t="shared" si="2"/>
        <v>185004.53125</v>
      </c>
      <c r="L30" s="176">
        <v>3.5</v>
      </c>
      <c r="M30" s="224">
        <v>14</v>
      </c>
      <c r="N30" s="215">
        <v>8</v>
      </c>
      <c r="O30" s="226">
        <f t="shared" si="3"/>
        <v>0.5714285714285714</v>
      </c>
      <c r="P30" s="176">
        <v>12</v>
      </c>
      <c r="Q30" s="180">
        <v>43101</v>
      </c>
      <c r="R30" s="180">
        <v>43831</v>
      </c>
      <c r="S30" s="225">
        <v>180000</v>
      </c>
    </row>
    <row r="31" spans="3:28" x14ac:dyDescent="0.35">
      <c r="C31" s="163">
        <f t="shared" si="4"/>
        <v>15</v>
      </c>
      <c r="D31" s="182" t="s">
        <v>187</v>
      </c>
      <c r="E31" s="183" t="s">
        <v>162</v>
      </c>
      <c r="F31" s="213">
        <v>1</v>
      </c>
      <c r="G31" s="213">
        <v>4</v>
      </c>
      <c r="H31" s="217">
        <v>80000000</v>
      </c>
      <c r="I31" s="215">
        <v>4650</v>
      </c>
      <c r="J31" s="215">
        <f t="shared" si="1"/>
        <v>431.99955406497645</v>
      </c>
      <c r="K31" s="177">
        <f t="shared" si="2"/>
        <v>185185.37634408602</v>
      </c>
      <c r="L31" s="176">
        <v>3.5</v>
      </c>
      <c r="M31" s="224">
        <v>21</v>
      </c>
      <c r="N31" s="215">
        <v>18</v>
      </c>
      <c r="O31" s="226">
        <f t="shared" si="3"/>
        <v>0.8571428571428571</v>
      </c>
      <c r="P31" s="176">
        <v>12</v>
      </c>
      <c r="Q31" s="180">
        <v>43101</v>
      </c>
      <c r="R31" s="180">
        <v>43831</v>
      </c>
      <c r="S31" s="225">
        <v>160000</v>
      </c>
    </row>
    <row r="32" spans="3:28" x14ac:dyDescent="0.35">
      <c r="C32" s="163">
        <f t="shared" si="4"/>
        <v>16</v>
      </c>
      <c r="D32" s="182" t="s">
        <v>187</v>
      </c>
      <c r="E32" s="183" t="s">
        <v>162</v>
      </c>
      <c r="F32" s="213">
        <v>1</v>
      </c>
      <c r="G32" s="213">
        <v>4</v>
      </c>
      <c r="H32" s="217">
        <v>45000000</v>
      </c>
      <c r="I32" s="215">
        <v>3500</v>
      </c>
      <c r="J32" s="215">
        <f t="shared" si="1"/>
        <v>325.16095467256292</v>
      </c>
      <c r="K32" s="177">
        <f t="shared" si="2"/>
        <v>138393</v>
      </c>
      <c r="L32" s="176">
        <v>3.5</v>
      </c>
      <c r="M32" s="224">
        <v>22</v>
      </c>
      <c r="N32" s="215">
        <v>22</v>
      </c>
      <c r="O32" s="226">
        <f t="shared" si="3"/>
        <v>1</v>
      </c>
      <c r="P32" s="176">
        <v>12</v>
      </c>
      <c r="Q32" s="180">
        <v>43101</v>
      </c>
      <c r="R32" s="180">
        <v>43831</v>
      </c>
      <c r="S32" s="225">
        <v>150000</v>
      </c>
    </row>
    <row r="33" spans="2:28" x14ac:dyDescent="0.35">
      <c r="C33" s="163">
        <f t="shared" si="4"/>
        <v>17</v>
      </c>
      <c r="D33" s="182" t="s">
        <v>187</v>
      </c>
      <c r="E33" s="183" t="s">
        <v>162</v>
      </c>
      <c r="F33" s="213">
        <v>1</v>
      </c>
      <c r="G33" s="213">
        <v>5</v>
      </c>
      <c r="H33" s="217">
        <v>95000000</v>
      </c>
      <c r="I33" s="215">
        <v>5510</v>
      </c>
      <c r="J33" s="215">
        <f t="shared" si="1"/>
        <v>511.89624578452049</v>
      </c>
      <c r="K33" s="177">
        <f t="shared" si="2"/>
        <v>185584.4827586207</v>
      </c>
      <c r="L33" s="176">
        <v>3.5</v>
      </c>
      <c r="M33" s="224">
        <v>5</v>
      </c>
      <c r="N33" s="215">
        <v>3</v>
      </c>
      <c r="O33" s="226">
        <f t="shared" si="3"/>
        <v>0.6</v>
      </c>
      <c r="P33" s="176">
        <v>12</v>
      </c>
      <c r="Q33" s="180">
        <v>43101</v>
      </c>
      <c r="R33" s="180">
        <v>43831</v>
      </c>
      <c r="S33" s="225">
        <v>300000</v>
      </c>
    </row>
    <row r="34" spans="2:28" x14ac:dyDescent="0.35">
      <c r="C34" s="163">
        <f t="shared" si="4"/>
        <v>18</v>
      </c>
      <c r="D34" s="182" t="s">
        <v>187</v>
      </c>
      <c r="E34" s="183" t="s">
        <v>162</v>
      </c>
      <c r="F34" s="213">
        <v>1</v>
      </c>
      <c r="G34" s="227">
        <v>5</v>
      </c>
      <c r="H34" s="220">
        <v>80000000</v>
      </c>
      <c r="I34" s="221">
        <v>7000</v>
      </c>
      <c r="J34" s="221">
        <f t="shared" si="1"/>
        <v>650.32190934512585</v>
      </c>
      <c r="K34" s="177">
        <f t="shared" si="2"/>
        <v>123016</v>
      </c>
      <c r="L34" s="176">
        <v>3.5</v>
      </c>
      <c r="M34" s="222">
        <v>7</v>
      </c>
      <c r="N34" s="221">
        <v>5</v>
      </c>
      <c r="O34" s="228">
        <f t="shared" si="3"/>
        <v>0.7142857142857143</v>
      </c>
      <c r="P34" s="176">
        <v>12</v>
      </c>
      <c r="Q34" s="180">
        <v>43101</v>
      </c>
      <c r="R34" s="180">
        <v>43831</v>
      </c>
      <c r="S34" s="223">
        <v>200000</v>
      </c>
    </row>
    <row r="35" spans="2:28" x14ac:dyDescent="0.35">
      <c r="C35" s="163">
        <f t="shared" si="4"/>
        <v>19</v>
      </c>
      <c r="D35" s="182" t="s">
        <v>187</v>
      </c>
      <c r="E35" s="183" t="s">
        <v>162</v>
      </c>
      <c r="F35" s="213">
        <v>1</v>
      </c>
      <c r="G35" s="213">
        <v>5</v>
      </c>
      <c r="H35" s="217">
        <v>95000000</v>
      </c>
      <c r="I35" s="215">
        <v>5510</v>
      </c>
      <c r="J35" s="215">
        <f t="shared" si="1"/>
        <v>511.89624578452049</v>
      </c>
      <c r="K35" s="177">
        <f t="shared" si="2"/>
        <v>185584.4827586207</v>
      </c>
      <c r="L35" s="176">
        <v>3.5</v>
      </c>
      <c r="M35" s="224">
        <v>5</v>
      </c>
      <c r="N35" s="215">
        <v>3</v>
      </c>
      <c r="O35" s="226">
        <f t="shared" si="3"/>
        <v>0.6</v>
      </c>
      <c r="P35" s="176">
        <v>12</v>
      </c>
      <c r="Q35" s="180">
        <v>43101</v>
      </c>
      <c r="R35" s="180">
        <v>43831</v>
      </c>
      <c r="S35" s="225">
        <v>300000</v>
      </c>
    </row>
    <row r="36" spans="2:28" x14ac:dyDescent="0.35">
      <c r="C36" s="163">
        <f t="shared" si="4"/>
        <v>20</v>
      </c>
      <c r="D36" s="182" t="s">
        <v>187</v>
      </c>
      <c r="E36" s="183" t="s">
        <v>162</v>
      </c>
      <c r="F36" s="213">
        <v>1</v>
      </c>
      <c r="G36" s="213">
        <v>5</v>
      </c>
      <c r="H36" s="217">
        <v>95000000</v>
      </c>
      <c r="I36" s="215">
        <v>5510</v>
      </c>
      <c r="J36" s="215">
        <f t="shared" si="1"/>
        <v>511.89624578452049</v>
      </c>
      <c r="K36" s="177">
        <f t="shared" si="2"/>
        <v>185584.4827586207</v>
      </c>
      <c r="L36" s="176">
        <v>3.5</v>
      </c>
      <c r="M36" s="224">
        <v>5</v>
      </c>
      <c r="N36" s="215">
        <v>3</v>
      </c>
      <c r="O36" s="226">
        <f t="shared" si="3"/>
        <v>0.6</v>
      </c>
      <c r="P36" s="176">
        <v>12</v>
      </c>
      <c r="Q36" s="180">
        <v>43101</v>
      </c>
      <c r="R36" s="180">
        <v>43831</v>
      </c>
      <c r="S36" s="225">
        <v>300000</v>
      </c>
    </row>
    <row r="37" spans="2:28" s="164" customFormat="1" x14ac:dyDescent="0.35">
      <c r="C37" s="163"/>
      <c r="D37" s="162"/>
      <c r="E37" s="162"/>
      <c r="F37" s="162"/>
      <c r="G37" s="184" t="s">
        <v>186</v>
      </c>
      <c r="H37" s="186">
        <f>AVERAGE(H17:H36)</f>
        <v>45483500</v>
      </c>
      <c r="I37" s="186">
        <f>AVERAGE(I17:I36)</f>
        <v>3002.8076716999999</v>
      </c>
      <c r="J37" s="186">
        <f>AVERAGE(J17:J36)</f>
        <v>278.97023120801941</v>
      </c>
      <c r="K37" s="186">
        <f>AVERAGE(K17:K36)</f>
        <v>158553.3241394347</v>
      </c>
      <c r="L37" s="187"/>
      <c r="M37" s="185">
        <f>AVERAGE(M17:M36)</f>
        <v>51.55</v>
      </c>
      <c r="N37" s="185">
        <f>AVERAGE(N17:N36)</f>
        <v>36.6</v>
      </c>
      <c r="O37" s="188">
        <f>AVERAGE(O17:O36)</f>
        <v>0.70000992063492062</v>
      </c>
      <c r="P37" s="189"/>
      <c r="Q37" s="190"/>
      <c r="R37" s="190"/>
      <c r="S37" s="191">
        <f>AVERAGE(S17:S36)</f>
        <v>144750</v>
      </c>
      <c r="T37"/>
      <c r="AB37"/>
    </row>
    <row r="38" spans="2:28" s="164" customFormat="1" x14ac:dyDescent="0.35">
      <c r="C38" s="163"/>
      <c r="D38" s="162"/>
      <c r="E38" s="162"/>
      <c r="F38" s="162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/>
    </row>
    <row r="39" spans="2:28" x14ac:dyDescent="0.35">
      <c r="C39" s="196"/>
      <c r="D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</row>
    <row r="40" spans="2:28" ht="18.5" x14ac:dyDescent="0.45">
      <c r="B40" s="161" t="s">
        <v>181</v>
      </c>
      <c r="D40" s="162"/>
      <c r="F40" s="162"/>
      <c r="G40" s="162"/>
      <c r="H40" s="162"/>
    </row>
    <row r="41" spans="2:28" x14ac:dyDescent="0.35">
      <c r="C41" s="229"/>
      <c r="D41" s="230"/>
      <c r="E41" s="230"/>
      <c r="F41" s="230"/>
      <c r="G41" s="230"/>
      <c r="H41" s="230"/>
    </row>
    <row r="42" spans="2:28" ht="31" x14ac:dyDescent="0.35">
      <c r="D42" s="167" t="s">
        <v>92</v>
      </c>
      <c r="E42" s="167"/>
      <c r="F42" s="167" t="s">
        <v>183</v>
      </c>
      <c r="G42" s="167" t="s">
        <v>184</v>
      </c>
      <c r="H42" s="167" t="s">
        <v>185</v>
      </c>
      <c r="I42" s="167" t="s">
        <v>213</v>
      </c>
    </row>
    <row r="43" spans="2:28" x14ac:dyDescent="0.35">
      <c r="D43" s="231">
        <v>1</v>
      </c>
      <c r="E43" s="231" t="s">
        <v>212</v>
      </c>
      <c r="F43" s="232">
        <f>AVERAGEIF($G$17:$G$36,D43,$O$17:$O$36)</f>
        <v>0.68541666666666679</v>
      </c>
      <c r="G43" s="233">
        <f>AVERAGEIF($G$17:$G$36,$D43,$S$17:$S$36)</f>
        <v>62500</v>
      </c>
      <c r="H43" s="233">
        <f>AVERAGEIF($G$17:$G$36,$D43,$P$17:$P$36)</f>
        <v>5</v>
      </c>
      <c r="I43" s="233">
        <f>AVERAGEIF($G$17:$G$36,$D43,$K$17:$K$36)</f>
        <v>144915.67733652546</v>
      </c>
    </row>
    <row r="44" spans="2:28" x14ac:dyDescent="0.35">
      <c r="D44" s="231">
        <v>2</v>
      </c>
      <c r="E44" s="231" t="s">
        <v>212</v>
      </c>
      <c r="F44" s="232">
        <f t="shared" ref="F44:F47" si="5">AVERAGEIF($G$17:$G$36,D44,$O$17:$O$36)</f>
        <v>0.69374999999999987</v>
      </c>
      <c r="G44" s="233">
        <f t="shared" ref="G44:G47" si="6">AVERAGEIF($G$17:$G$36,$D44,$S$17:$S$36)</f>
        <v>78750</v>
      </c>
      <c r="H44" s="233">
        <f t="shared" ref="H44:H47" si="7">AVERAGEIF($G$17:$G$36,$D44,$P$17:$P$36)</f>
        <v>6</v>
      </c>
      <c r="I44" s="233">
        <f t="shared" ref="I44:I47" si="8">AVERAGEIF($G$17:$G$36,$D44,$K$17:$K$36)</f>
        <v>144725.93594674557</v>
      </c>
    </row>
    <row r="45" spans="2:28" x14ac:dyDescent="0.35">
      <c r="D45" s="231">
        <v>3</v>
      </c>
      <c r="E45" s="231" t="s">
        <v>212</v>
      </c>
      <c r="F45" s="232">
        <f t="shared" si="5"/>
        <v>0.65079365079365081</v>
      </c>
      <c r="G45" s="233">
        <f t="shared" si="6"/>
        <v>145000</v>
      </c>
      <c r="H45" s="233">
        <f t="shared" si="7"/>
        <v>6</v>
      </c>
      <c r="I45" s="233">
        <f t="shared" si="8"/>
        <v>172045.65528852068</v>
      </c>
    </row>
    <row r="46" spans="2:28" x14ac:dyDescent="0.35">
      <c r="D46" s="231">
        <v>4</v>
      </c>
      <c r="E46" s="231" t="s">
        <v>212</v>
      </c>
      <c r="F46" s="232">
        <f t="shared" si="5"/>
        <v>0.8415178571428571</v>
      </c>
      <c r="G46" s="233">
        <f t="shared" si="6"/>
        <v>162500</v>
      </c>
      <c r="H46" s="233">
        <f t="shared" si="7"/>
        <v>12</v>
      </c>
      <c r="I46" s="233">
        <f t="shared" si="8"/>
        <v>161136.99005641625</v>
      </c>
    </row>
    <row r="47" spans="2:28" x14ac:dyDescent="0.35">
      <c r="D47" s="231">
        <v>5</v>
      </c>
      <c r="E47" s="231" t="s">
        <v>212</v>
      </c>
      <c r="F47" s="232">
        <f t="shared" si="5"/>
        <v>0.62857142857142856</v>
      </c>
      <c r="G47" s="233">
        <f t="shared" si="6"/>
        <v>275000</v>
      </c>
      <c r="H47" s="233">
        <f t="shared" si="7"/>
        <v>12</v>
      </c>
      <c r="I47" s="233">
        <f t="shared" si="8"/>
        <v>169942.36206896551</v>
      </c>
    </row>
    <row r="48" spans="2:28" x14ac:dyDescent="0.35">
      <c r="D48" s="162"/>
    </row>
    <row r="49" spans="1:19" ht="18.5" x14ac:dyDescent="0.45">
      <c r="B49" s="161" t="s">
        <v>200</v>
      </c>
    </row>
    <row r="50" spans="1:19" x14ac:dyDescent="0.35">
      <c r="C50" s="196"/>
      <c r="D50" s="162"/>
      <c r="E50" s="234"/>
      <c r="F50" s="162"/>
      <c r="G50" s="162"/>
      <c r="H50" s="197"/>
      <c r="I50" s="235"/>
      <c r="J50" s="235"/>
      <c r="K50" s="236"/>
      <c r="L50" s="236"/>
      <c r="M50" s="237"/>
      <c r="N50" s="238"/>
    </row>
    <row r="51" spans="1:19" x14ac:dyDescent="0.35">
      <c r="C51" s="193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47"/>
      <c r="O51" s="167"/>
      <c r="P51" s="167"/>
    </row>
    <row r="52" spans="1:19" x14ac:dyDescent="0.35">
      <c r="C52" s="193" t="s">
        <v>167</v>
      </c>
      <c r="D52" s="167" t="s">
        <v>214</v>
      </c>
      <c r="E52" s="167" t="s">
        <v>188</v>
      </c>
      <c r="F52" s="167" t="s">
        <v>189</v>
      </c>
      <c r="G52" s="167" t="s">
        <v>190</v>
      </c>
      <c r="H52" s="167"/>
      <c r="I52" s="167" t="s">
        <v>191</v>
      </c>
      <c r="J52" s="167"/>
      <c r="K52" s="167" t="s">
        <v>192</v>
      </c>
      <c r="L52" s="167"/>
      <c r="M52" s="167" t="s">
        <v>193</v>
      </c>
      <c r="N52" s="147" t="s">
        <v>180</v>
      </c>
      <c r="O52" s="167"/>
      <c r="P52" s="167"/>
    </row>
    <row r="53" spans="1:19" x14ac:dyDescent="0.35">
      <c r="C53" s="163">
        <v>1</v>
      </c>
      <c r="D53" s="182" t="s">
        <v>194</v>
      </c>
      <c r="E53" s="183" t="s">
        <v>162</v>
      </c>
      <c r="F53" s="213"/>
      <c r="G53" s="227">
        <f t="shared" ref="G53:G62" si="9">1/8</f>
        <v>0.125</v>
      </c>
      <c r="H53" s="220"/>
      <c r="I53" s="221">
        <v>43252</v>
      </c>
      <c r="J53" s="221"/>
      <c r="K53" s="221">
        <v>45000000</v>
      </c>
      <c r="L53" s="176"/>
      <c r="M53" s="222">
        <f t="shared" ref="M53:M62" si="10">K53/G53</f>
        <v>360000000</v>
      </c>
      <c r="N53" s="221"/>
      <c r="O53" s="221"/>
      <c r="P53" s="221"/>
    </row>
    <row r="54" spans="1:19" x14ac:dyDescent="0.35">
      <c r="C54" s="163">
        <f>C53+1</f>
        <v>2</v>
      </c>
      <c r="D54" s="182" t="s">
        <v>194</v>
      </c>
      <c r="E54" s="183" t="s">
        <v>195</v>
      </c>
      <c r="F54" s="213"/>
      <c r="G54" s="227">
        <f t="shared" si="9"/>
        <v>0.125</v>
      </c>
      <c r="H54" s="220"/>
      <c r="I54" s="221">
        <v>43252</v>
      </c>
      <c r="J54" s="221"/>
      <c r="K54" s="221">
        <v>45000000</v>
      </c>
      <c r="L54" s="176"/>
      <c r="M54" s="222">
        <f t="shared" si="10"/>
        <v>360000000</v>
      </c>
      <c r="N54" s="221"/>
      <c r="O54" s="221"/>
      <c r="P54" s="221"/>
    </row>
    <row r="55" spans="1:19" x14ac:dyDescent="0.35">
      <c r="C55" s="163">
        <f t="shared" ref="C55:C62" si="11">C54+1</f>
        <v>3</v>
      </c>
      <c r="D55" s="182" t="s">
        <v>194</v>
      </c>
      <c r="E55" s="183" t="s">
        <v>164</v>
      </c>
      <c r="F55" s="213"/>
      <c r="G55" s="227">
        <f t="shared" si="9"/>
        <v>0.125</v>
      </c>
      <c r="H55" s="220"/>
      <c r="I55" s="221">
        <v>43252</v>
      </c>
      <c r="J55" s="221"/>
      <c r="K55" s="221">
        <v>45000000</v>
      </c>
      <c r="L55" s="176"/>
      <c r="M55" s="222">
        <f t="shared" si="10"/>
        <v>360000000</v>
      </c>
      <c r="N55" s="221"/>
      <c r="O55" s="221"/>
      <c r="P55" s="221"/>
    </row>
    <row r="56" spans="1:19" x14ac:dyDescent="0.35">
      <c r="C56" s="163">
        <f t="shared" si="11"/>
        <v>4</v>
      </c>
      <c r="D56" s="182" t="s">
        <v>194</v>
      </c>
      <c r="E56" s="183" t="s">
        <v>196</v>
      </c>
      <c r="F56" s="213"/>
      <c r="G56" s="227">
        <f t="shared" si="9"/>
        <v>0.125</v>
      </c>
      <c r="H56" s="220"/>
      <c r="I56" s="221">
        <v>43252</v>
      </c>
      <c r="J56" s="221"/>
      <c r="K56" s="221">
        <v>45000000</v>
      </c>
      <c r="L56" s="176"/>
      <c r="M56" s="222">
        <f t="shared" si="10"/>
        <v>360000000</v>
      </c>
      <c r="N56" s="221"/>
      <c r="O56" s="221"/>
      <c r="P56" s="221"/>
    </row>
    <row r="57" spans="1:19" x14ac:dyDescent="0.35">
      <c r="C57" s="163">
        <f t="shared" si="11"/>
        <v>5</v>
      </c>
      <c r="D57" s="182" t="s">
        <v>194</v>
      </c>
      <c r="E57" s="183" t="s">
        <v>162</v>
      </c>
      <c r="F57" s="213"/>
      <c r="G57" s="227">
        <f t="shared" si="9"/>
        <v>0.125</v>
      </c>
      <c r="H57" s="220"/>
      <c r="I57" s="221">
        <v>43252</v>
      </c>
      <c r="J57" s="221"/>
      <c r="K57" s="221">
        <v>45000000</v>
      </c>
      <c r="L57" s="176"/>
      <c r="M57" s="222">
        <f t="shared" si="10"/>
        <v>360000000</v>
      </c>
      <c r="N57" s="221"/>
      <c r="O57" s="221"/>
      <c r="P57" s="221"/>
    </row>
    <row r="58" spans="1:19" x14ac:dyDescent="0.35">
      <c r="C58" s="163">
        <f t="shared" si="11"/>
        <v>6</v>
      </c>
      <c r="D58" s="182" t="s">
        <v>194</v>
      </c>
      <c r="E58" s="183" t="s">
        <v>195</v>
      </c>
      <c r="F58" s="213"/>
      <c r="G58" s="227">
        <f t="shared" si="9"/>
        <v>0.125</v>
      </c>
      <c r="H58" s="220"/>
      <c r="I58" s="221">
        <v>43252</v>
      </c>
      <c r="J58" s="221"/>
      <c r="K58" s="221">
        <v>45000000</v>
      </c>
      <c r="L58" s="176"/>
      <c r="M58" s="222">
        <f t="shared" si="10"/>
        <v>360000000</v>
      </c>
      <c r="N58" s="221"/>
      <c r="O58" s="221"/>
      <c r="P58" s="221"/>
    </row>
    <row r="59" spans="1:19" x14ac:dyDescent="0.35">
      <c r="C59" s="163">
        <f t="shared" si="11"/>
        <v>7</v>
      </c>
      <c r="D59" s="182" t="s">
        <v>194</v>
      </c>
      <c r="E59" s="183" t="s">
        <v>164</v>
      </c>
      <c r="F59" s="213"/>
      <c r="G59" s="227">
        <f t="shared" si="9"/>
        <v>0.125</v>
      </c>
      <c r="H59" s="220"/>
      <c r="I59" s="221">
        <v>43252</v>
      </c>
      <c r="J59" s="221"/>
      <c r="K59" s="221">
        <v>45000000</v>
      </c>
      <c r="L59" s="176"/>
      <c r="M59" s="222">
        <f t="shared" si="10"/>
        <v>360000000</v>
      </c>
      <c r="N59" s="221"/>
      <c r="O59" s="221"/>
      <c r="P59" s="221"/>
    </row>
    <row r="60" spans="1:19" x14ac:dyDescent="0.35">
      <c r="C60" s="163">
        <f t="shared" si="11"/>
        <v>8</v>
      </c>
      <c r="D60" s="182" t="s">
        <v>194</v>
      </c>
      <c r="E60" s="183" t="s">
        <v>196</v>
      </c>
      <c r="F60" s="213"/>
      <c r="G60" s="227">
        <f t="shared" si="9"/>
        <v>0.125</v>
      </c>
      <c r="H60" s="220"/>
      <c r="I60" s="221">
        <v>43252</v>
      </c>
      <c r="J60" s="221"/>
      <c r="K60" s="221">
        <v>45000000</v>
      </c>
      <c r="L60" s="176"/>
      <c r="M60" s="222">
        <f t="shared" si="10"/>
        <v>360000000</v>
      </c>
      <c r="N60" s="221"/>
      <c r="O60" s="221"/>
      <c r="P60" s="221"/>
    </row>
    <row r="61" spans="1:19" x14ac:dyDescent="0.35">
      <c r="C61" s="163">
        <f t="shared" si="11"/>
        <v>9</v>
      </c>
      <c r="D61" s="182" t="s">
        <v>194</v>
      </c>
      <c r="E61" s="183" t="s">
        <v>162</v>
      </c>
      <c r="F61" s="213"/>
      <c r="G61" s="227">
        <f t="shared" si="9"/>
        <v>0.125</v>
      </c>
      <c r="H61" s="220"/>
      <c r="I61" s="221">
        <v>43252</v>
      </c>
      <c r="J61" s="221"/>
      <c r="K61" s="221">
        <v>45000000</v>
      </c>
      <c r="L61" s="176"/>
      <c r="M61" s="222">
        <f t="shared" si="10"/>
        <v>360000000</v>
      </c>
      <c r="N61" s="221"/>
      <c r="O61" s="221"/>
      <c r="P61" s="221"/>
    </row>
    <row r="62" spans="1:19" x14ac:dyDescent="0.35">
      <c r="C62" s="163">
        <f t="shared" si="11"/>
        <v>10</v>
      </c>
      <c r="D62" s="182" t="s">
        <v>194</v>
      </c>
      <c r="E62" s="183" t="s">
        <v>195</v>
      </c>
      <c r="F62" s="213"/>
      <c r="G62" s="227">
        <f t="shared" si="9"/>
        <v>0.125</v>
      </c>
      <c r="H62" s="220"/>
      <c r="I62" s="221">
        <v>43252</v>
      </c>
      <c r="J62" s="221"/>
      <c r="K62" s="221">
        <v>45000000</v>
      </c>
      <c r="L62" s="176"/>
      <c r="M62" s="222">
        <f t="shared" si="10"/>
        <v>360000000</v>
      </c>
      <c r="N62" s="221"/>
      <c r="O62" s="221"/>
      <c r="P62" s="221"/>
    </row>
    <row r="63" spans="1:19" x14ac:dyDescent="0.35">
      <c r="A63" s="164"/>
      <c r="B63" s="164"/>
      <c r="C63" s="229"/>
      <c r="D63" s="230"/>
      <c r="E63" s="230"/>
      <c r="F63" s="230"/>
      <c r="G63" s="239"/>
      <c r="H63" s="239"/>
      <c r="I63" s="239"/>
      <c r="J63" s="239"/>
      <c r="K63" s="239" t="s">
        <v>186</v>
      </c>
      <c r="L63" s="239"/>
      <c r="M63" s="240">
        <f>AVERAGE(M53:M62)</f>
        <v>360000000</v>
      </c>
      <c r="N63" s="239"/>
      <c r="O63" s="239"/>
      <c r="P63" s="239"/>
    </row>
    <row r="64" spans="1:19" s="21" customFormat="1" x14ac:dyDescent="0.35">
      <c r="A64" s="192"/>
      <c r="B64" s="192"/>
      <c r="C64" s="241"/>
      <c r="D64" s="242"/>
      <c r="E64" s="242"/>
      <c r="F64" s="242"/>
      <c r="G64" s="243"/>
      <c r="H64" s="243"/>
      <c r="I64" s="243"/>
      <c r="J64" s="243"/>
      <c r="K64" s="243" t="s">
        <v>197</v>
      </c>
      <c r="L64" s="243"/>
      <c r="M64" s="244">
        <f>MEDIAN(M53:M62)</f>
        <v>360000000</v>
      </c>
      <c r="N64" s="243"/>
      <c r="O64" s="243"/>
      <c r="P64" s="243"/>
      <c r="Q64" s="245"/>
      <c r="R64" s="245"/>
      <c r="S64" s="246"/>
    </row>
    <row r="65" spans="3:19" x14ac:dyDescent="0.35">
      <c r="C65" s="196"/>
      <c r="D65" s="162"/>
      <c r="F65" s="162"/>
      <c r="G65" s="162"/>
      <c r="H65" s="162"/>
      <c r="I65" s="162"/>
      <c r="J65" s="162"/>
      <c r="K65" s="162"/>
      <c r="L65" s="162"/>
      <c r="M65" s="162"/>
      <c r="N65" s="162"/>
    </row>
    <row r="66" spans="3:19" x14ac:dyDescent="0.35">
      <c r="C66" s="196"/>
      <c r="D66" s="162"/>
      <c r="F66" s="162"/>
      <c r="G66" s="162"/>
      <c r="H66" s="162"/>
      <c r="I66" s="162"/>
      <c r="J66" s="162"/>
      <c r="K66" s="162"/>
      <c r="L66" s="162"/>
      <c r="M66" s="162"/>
      <c r="N66" s="162"/>
    </row>
    <row r="67" spans="3:19" x14ac:dyDescent="0.35">
      <c r="C67" s="196"/>
      <c r="D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</row>
    <row r="68" spans="3:19" x14ac:dyDescent="0.35">
      <c r="C68" s="196"/>
      <c r="D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194"/>
  <sheetViews>
    <sheetView showGridLines="0" zoomScale="80" zoomScaleNormal="80" workbookViewId="0">
      <pane xSplit="5" ySplit="6" topLeftCell="F7" activePane="bottomRight" state="frozen"/>
      <selection pane="topRight" activeCell="G1" sqref="G1"/>
      <selection pane="bottomLeft" activeCell="A7" sqref="A7"/>
      <selection pane="bottomRight"/>
    </sheetView>
  </sheetViews>
  <sheetFormatPr defaultRowHeight="14.5" x14ac:dyDescent="0.35"/>
  <cols>
    <col min="1" max="1" width="3.7265625" customWidth="1"/>
    <col min="2" max="2" width="27.1796875" customWidth="1"/>
    <col min="3" max="4" width="14.7265625" customWidth="1"/>
    <col min="5" max="6" width="1.81640625" customWidth="1"/>
    <col min="7" max="7" width="33" bestFit="1" customWidth="1"/>
    <col min="8" max="8" width="13.26953125" bestFit="1" customWidth="1"/>
    <col min="9" max="10" width="15.26953125" customWidth="1"/>
    <col min="11" max="11" width="16.26953125" bestFit="1" customWidth="1"/>
    <col min="12" max="12" width="20.54296875" bestFit="1" customWidth="1"/>
    <col min="13" max="13" width="13.81640625" bestFit="1" customWidth="1"/>
    <col min="14" max="14" width="2.453125" customWidth="1"/>
    <col min="15" max="15" width="2.453125" style="18" customWidth="1"/>
    <col min="16" max="16" width="2.453125" customWidth="1"/>
    <col min="17" max="17" width="33" bestFit="1" customWidth="1"/>
    <col min="18" max="18" width="16.26953125" bestFit="1" customWidth="1"/>
    <col min="19" max="19" width="3.1796875" customWidth="1"/>
    <col min="20" max="23" width="14.7265625" customWidth="1"/>
    <col min="24" max="24" width="15.81640625" customWidth="1"/>
    <col min="25" max="99" width="14.7265625" customWidth="1"/>
  </cols>
  <sheetData>
    <row r="1" spans="1:99" ht="17" x14ac:dyDescent="0.4">
      <c r="A1" s="78" t="s">
        <v>111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4"/>
      <c r="P1" s="25"/>
      <c r="Q1" s="25"/>
      <c r="R1" s="25"/>
      <c r="S1" s="25"/>
      <c r="T1" s="82">
        <f ca="1">MIN(T24-T39-T40,T50)</f>
        <v>0</v>
      </c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</row>
    <row r="2" spans="1:99" ht="18.5" x14ac:dyDescent="0.45">
      <c r="A2" s="75" t="s">
        <v>112</v>
      </c>
      <c r="Q2" s="161" t="s">
        <v>156</v>
      </c>
    </row>
    <row r="3" spans="1:99" x14ac:dyDescent="0.35">
      <c r="Q3" s="76"/>
      <c r="R3" s="76"/>
      <c r="S3" s="76"/>
      <c r="T3" s="76">
        <v>0</v>
      </c>
      <c r="U3" s="76">
        <f t="shared" ref="U3:AZ3" si="0">T3+1</f>
        <v>1</v>
      </c>
      <c r="V3" s="76">
        <f t="shared" si="0"/>
        <v>2</v>
      </c>
      <c r="W3" s="76">
        <f t="shared" si="0"/>
        <v>3</v>
      </c>
      <c r="X3" s="76">
        <f t="shared" si="0"/>
        <v>4</v>
      </c>
      <c r="Y3" s="76">
        <f t="shared" si="0"/>
        <v>5</v>
      </c>
      <c r="Z3" s="76">
        <f t="shared" si="0"/>
        <v>6</v>
      </c>
      <c r="AA3" s="76">
        <f t="shared" si="0"/>
        <v>7</v>
      </c>
      <c r="AB3" s="76">
        <f t="shared" si="0"/>
        <v>8</v>
      </c>
      <c r="AC3" s="76">
        <f t="shared" si="0"/>
        <v>9</v>
      </c>
      <c r="AD3" s="76">
        <f t="shared" si="0"/>
        <v>10</v>
      </c>
      <c r="AE3" s="76">
        <f t="shared" si="0"/>
        <v>11</v>
      </c>
      <c r="AF3" s="76">
        <f t="shared" si="0"/>
        <v>12</v>
      </c>
      <c r="AG3" s="76">
        <f t="shared" si="0"/>
        <v>13</v>
      </c>
      <c r="AH3" s="76">
        <f t="shared" si="0"/>
        <v>14</v>
      </c>
      <c r="AI3" s="76">
        <f t="shared" si="0"/>
        <v>15</v>
      </c>
      <c r="AJ3" s="76">
        <f t="shared" si="0"/>
        <v>16</v>
      </c>
      <c r="AK3" s="76">
        <f t="shared" si="0"/>
        <v>17</v>
      </c>
      <c r="AL3" s="76">
        <f t="shared" si="0"/>
        <v>18</v>
      </c>
      <c r="AM3" s="76">
        <f t="shared" si="0"/>
        <v>19</v>
      </c>
      <c r="AN3" s="76">
        <f t="shared" si="0"/>
        <v>20</v>
      </c>
      <c r="AO3" s="76">
        <f t="shared" si="0"/>
        <v>21</v>
      </c>
      <c r="AP3" s="76">
        <f t="shared" si="0"/>
        <v>22</v>
      </c>
      <c r="AQ3" s="76">
        <f t="shared" si="0"/>
        <v>23</v>
      </c>
      <c r="AR3" s="76">
        <f t="shared" si="0"/>
        <v>24</v>
      </c>
      <c r="AS3" s="76">
        <f t="shared" si="0"/>
        <v>25</v>
      </c>
      <c r="AT3" s="76">
        <f t="shared" si="0"/>
        <v>26</v>
      </c>
      <c r="AU3" s="76">
        <f t="shared" si="0"/>
        <v>27</v>
      </c>
      <c r="AV3" s="76">
        <f t="shared" si="0"/>
        <v>28</v>
      </c>
      <c r="AW3" s="76">
        <f t="shared" si="0"/>
        <v>29</v>
      </c>
      <c r="AX3" s="76">
        <f t="shared" si="0"/>
        <v>30</v>
      </c>
      <c r="AY3" s="76">
        <f t="shared" si="0"/>
        <v>31</v>
      </c>
      <c r="AZ3" s="76">
        <f t="shared" si="0"/>
        <v>32</v>
      </c>
      <c r="BA3" s="76">
        <f t="shared" ref="BA3:CF3" si="1">AZ3+1</f>
        <v>33</v>
      </c>
      <c r="BB3" s="76">
        <f t="shared" si="1"/>
        <v>34</v>
      </c>
      <c r="BC3" s="76">
        <f t="shared" si="1"/>
        <v>35</v>
      </c>
      <c r="BD3" s="76">
        <f t="shared" si="1"/>
        <v>36</v>
      </c>
      <c r="BE3" s="76">
        <f t="shared" si="1"/>
        <v>37</v>
      </c>
      <c r="BF3" s="76">
        <f t="shared" si="1"/>
        <v>38</v>
      </c>
      <c r="BG3" s="76">
        <f t="shared" si="1"/>
        <v>39</v>
      </c>
      <c r="BH3" s="76">
        <f t="shared" si="1"/>
        <v>40</v>
      </c>
      <c r="BI3" s="76">
        <f t="shared" si="1"/>
        <v>41</v>
      </c>
      <c r="BJ3" s="76">
        <f t="shared" si="1"/>
        <v>42</v>
      </c>
      <c r="BK3" s="76">
        <f t="shared" si="1"/>
        <v>43</v>
      </c>
      <c r="BL3" s="76">
        <f t="shared" si="1"/>
        <v>44</v>
      </c>
      <c r="BM3" s="76">
        <f t="shared" si="1"/>
        <v>45</v>
      </c>
      <c r="BN3" s="76">
        <f t="shared" si="1"/>
        <v>46</v>
      </c>
      <c r="BO3" s="76">
        <f t="shared" si="1"/>
        <v>47</v>
      </c>
      <c r="BP3" s="76">
        <f t="shared" si="1"/>
        <v>48</v>
      </c>
      <c r="BQ3" s="76">
        <f t="shared" si="1"/>
        <v>49</v>
      </c>
      <c r="BR3" s="76">
        <f t="shared" si="1"/>
        <v>50</v>
      </c>
      <c r="BS3" s="76">
        <f t="shared" si="1"/>
        <v>51</v>
      </c>
      <c r="BT3" s="76">
        <f t="shared" si="1"/>
        <v>52</v>
      </c>
      <c r="BU3" s="76">
        <f t="shared" si="1"/>
        <v>53</v>
      </c>
      <c r="BV3" s="76">
        <f t="shared" si="1"/>
        <v>54</v>
      </c>
      <c r="BW3" s="76">
        <f t="shared" si="1"/>
        <v>55</v>
      </c>
      <c r="BX3" s="76">
        <f t="shared" si="1"/>
        <v>56</v>
      </c>
      <c r="BY3" s="76">
        <f t="shared" si="1"/>
        <v>57</v>
      </c>
      <c r="BZ3" s="76">
        <f t="shared" si="1"/>
        <v>58</v>
      </c>
      <c r="CA3" s="76">
        <f t="shared" si="1"/>
        <v>59</v>
      </c>
      <c r="CB3" s="76">
        <f t="shared" si="1"/>
        <v>60</v>
      </c>
      <c r="CC3" s="76">
        <f t="shared" si="1"/>
        <v>61</v>
      </c>
      <c r="CD3" s="76">
        <f t="shared" si="1"/>
        <v>62</v>
      </c>
      <c r="CE3" s="76">
        <f t="shared" si="1"/>
        <v>63</v>
      </c>
      <c r="CF3" s="76">
        <f t="shared" si="1"/>
        <v>64</v>
      </c>
      <c r="CG3" s="76">
        <f t="shared" ref="CG3:CU3" si="2">CF3+1</f>
        <v>65</v>
      </c>
      <c r="CH3" s="76">
        <f t="shared" si="2"/>
        <v>66</v>
      </c>
      <c r="CI3" s="76">
        <f t="shared" si="2"/>
        <v>67</v>
      </c>
      <c r="CJ3" s="76">
        <f t="shared" si="2"/>
        <v>68</v>
      </c>
      <c r="CK3" s="76">
        <f t="shared" si="2"/>
        <v>69</v>
      </c>
      <c r="CL3" s="76">
        <f t="shared" si="2"/>
        <v>70</v>
      </c>
      <c r="CM3" s="76">
        <f t="shared" si="2"/>
        <v>71</v>
      </c>
      <c r="CN3" s="76">
        <f t="shared" si="2"/>
        <v>72</v>
      </c>
      <c r="CO3" s="76">
        <f t="shared" si="2"/>
        <v>73</v>
      </c>
      <c r="CP3" s="76">
        <f t="shared" si="2"/>
        <v>74</v>
      </c>
      <c r="CQ3" s="76">
        <f t="shared" si="2"/>
        <v>75</v>
      </c>
      <c r="CR3" s="76">
        <f t="shared" si="2"/>
        <v>76</v>
      </c>
      <c r="CS3" s="76">
        <f t="shared" si="2"/>
        <v>77</v>
      </c>
      <c r="CT3" s="76">
        <f t="shared" si="2"/>
        <v>78</v>
      </c>
      <c r="CU3" s="76">
        <f t="shared" si="2"/>
        <v>79</v>
      </c>
    </row>
    <row r="4" spans="1:99" x14ac:dyDescent="0.35">
      <c r="L4" s="40">
        <f ca="1">MIN(T24-T39-T40,0)</f>
        <v>0</v>
      </c>
      <c r="Q4" s="76"/>
      <c r="R4" s="76"/>
      <c r="S4" s="76"/>
      <c r="T4" s="76">
        <f t="shared" ref="T4:AY4" si="3">MONTH(T5)</f>
        <v>6</v>
      </c>
      <c r="U4" s="76">
        <f t="shared" si="3"/>
        <v>7</v>
      </c>
      <c r="V4" s="76">
        <f t="shared" si="3"/>
        <v>8</v>
      </c>
      <c r="W4" s="76">
        <f t="shared" si="3"/>
        <v>9</v>
      </c>
      <c r="X4" s="76">
        <f t="shared" si="3"/>
        <v>10</v>
      </c>
      <c r="Y4" s="76">
        <f t="shared" si="3"/>
        <v>11</v>
      </c>
      <c r="Z4" s="76">
        <f t="shared" si="3"/>
        <v>12</v>
      </c>
      <c r="AA4" s="76">
        <f t="shared" si="3"/>
        <v>1</v>
      </c>
      <c r="AB4" s="76">
        <f t="shared" si="3"/>
        <v>2</v>
      </c>
      <c r="AC4" s="76">
        <f t="shared" si="3"/>
        <v>3</v>
      </c>
      <c r="AD4" s="76">
        <f t="shared" si="3"/>
        <v>4</v>
      </c>
      <c r="AE4" s="76">
        <f t="shared" si="3"/>
        <v>5</v>
      </c>
      <c r="AF4" s="76">
        <f t="shared" si="3"/>
        <v>6</v>
      </c>
      <c r="AG4" s="76">
        <f t="shared" si="3"/>
        <v>7</v>
      </c>
      <c r="AH4" s="76">
        <f t="shared" si="3"/>
        <v>8</v>
      </c>
      <c r="AI4" s="76">
        <f t="shared" si="3"/>
        <v>9</v>
      </c>
      <c r="AJ4" s="76">
        <f t="shared" si="3"/>
        <v>10</v>
      </c>
      <c r="AK4" s="76">
        <f t="shared" si="3"/>
        <v>11</v>
      </c>
      <c r="AL4" s="76">
        <f t="shared" si="3"/>
        <v>12</v>
      </c>
      <c r="AM4" s="76">
        <f t="shared" si="3"/>
        <v>1</v>
      </c>
      <c r="AN4" s="76">
        <f t="shared" si="3"/>
        <v>2</v>
      </c>
      <c r="AO4" s="76">
        <f t="shared" si="3"/>
        <v>3</v>
      </c>
      <c r="AP4" s="76">
        <f t="shared" si="3"/>
        <v>4</v>
      </c>
      <c r="AQ4" s="76">
        <f t="shared" si="3"/>
        <v>5</v>
      </c>
      <c r="AR4" s="76">
        <f t="shared" si="3"/>
        <v>6</v>
      </c>
      <c r="AS4" s="76">
        <f t="shared" si="3"/>
        <v>7</v>
      </c>
      <c r="AT4" s="76">
        <f t="shared" si="3"/>
        <v>8</v>
      </c>
      <c r="AU4" s="76">
        <f t="shared" si="3"/>
        <v>9</v>
      </c>
      <c r="AV4" s="76">
        <f t="shared" si="3"/>
        <v>10</v>
      </c>
      <c r="AW4" s="76">
        <f t="shared" si="3"/>
        <v>11</v>
      </c>
      <c r="AX4" s="76">
        <f t="shared" si="3"/>
        <v>12</v>
      </c>
      <c r="AY4" s="76">
        <f t="shared" si="3"/>
        <v>1</v>
      </c>
      <c r="AZ4" s="76">
        <f t="shared" ref="AZ4:CE4" si="4">MONTH(AZ5)</f>
        <v>2</v>
      </c>
      <c r="BA4" s="76">
        <f t="shared" si="4"/>
        <v>3</v>
      </c>
      <c r="BB4" s="76">
        <f t="shared" si="4"/>
        <v>4</v>
      </c>
      <c r="BC4" s="76">
        <f t="shared" si="4"/>
        <v>5</v>
      </c>
      <c r="BD4" s="76">
        <f t="shared" si="4"/>
        <v>6</v>
      </c>
      <c r="BE4" s="76">
        <f t="shared" si="4"/>
        <v>7</v>
      </c>
      <c r="BF4" s="76">
        <f t="shared" si="4"/>
        <v>8</v>
      </c>
      <c r="BG4" s="76">
        <f t="shared" si="4"/>
        <v>9</v>
      </c>
      <c r="BH4" s="76">
        <f t="shared" si="4"/>
        <v>10</v>
      </c>
      <c r="BI4" s="76">
        <f t="shared" si="4"/>
        <v>11</v>
      </c>
      <c r="BJ4" s="76">
        <f t="shared" si="4"/>
        <v>12</v>
      </c>
      <c r="BK4" s="76">
        <f t="shared" si="4"/>
        <v>1</v>
      </c>
      <c r="BL4" s="76">
        <f t="shared" si="4"/>
        <v>2</v>
      </c>
      <c r="BM4" s="76">
        <f t="shared" si="4"/>
        <v>3</v>
      </c>
      <c r="BN4" s="76">
        <f t="shared" si="4"/>
        <v>4</v>
      </c>
      <c r="BO4" s="76">
        <f t="shared" si="4"/>
        <v>5</v>
      </c>
      <c r="BP4" s="76">
        <f t="shared" si="4"/>
        <v>6</v>
      </c>
      <c r="BQ4" s="76">
        <f t="shared" si="4"/>
        <v>7</v>
      </c>
      <c r="BR4" s="76">
        <f t="shared" si="4"/>
        <v>8</v>
      </c>
      <c r="BS4" s="76">
        <f t="shared" si="4"/>
        <v>9</v>
      </c>
      <c r="BT4" s="76">
        <f t="shared" si="4"/>
        <v>10</v>
      </c>
      <c r="BU4" s="76">
        <f t="shared" si="4"/>
        <v>11</v>
      </c>
      <c r="BV4" s="76">
        <f t="shared" si="4"/>
        <v>12</v>
      </c>
      <c r="BW4" s="76">
        <f t="shared" si="4"/>
        <v>1</v>
      </c>
      <c r="BX4" s="76">
        <f t="shared" si="4"/>
        <v>2</v>
      </c>
      <c r="BY4" s="76">
        <f t="shared" si="4"/>
        <v>3</v>
      </c>
      <c r="BZ4" s="76">
        <f t="shared" si="4"/>
        <v>4</v>
      </c>
      <c r="CA4" s="76">
        <f t="shared" si="4"/>
        <v>5</v>
      </c>
      <c r="CB4" s="76">
        <f t="shared" si="4"/>
        <v>6</v>
      </c>
      <c r="CC4" s="76">
        <f t="shared" si="4"/>
        <v>7</v>
      </c>
      <c r="CD4" s="76">
        <f t="shared" si="4"/>
        <v>8</v>
      </c>
      <c r="CE4" s="76">
        <f t="shared" si="4"/>
        <v>9</v>
      </c>
      <c r="CF4" s="76">
        <f t="shared" ref="CF4:CU4" si="5">MONTH(CF5)</f>
        <v>10</v>
      </c>
      <c r="CG4" s="76">
        <f t="shared" si="5"/>
        <v>11</v>
      </c>
      <c r="CH4" s="76">
        <f t="shared" si="5"/>
        <v>12</v>
      </c>
      <c r="CI4" s="76">
        <f t="shared" si="5"/>
        <v>1</v>
      </c>
      <c r="CJ4" s="76">
        <f t="shared" si="5"/>
        <v>2</v>
      </c>
      <c r="CK4" s="76">
        <f t="shared" si="5"/>
        <v>3</v>
      </c>
      <c r="CL4" s="76">
        <f t="shared" si="5"/>
        <v>4</v>
      </c>
      <c r="CM4" s="76">
        <f t="shared" si="5"/>
        <v>5</v>
      </c>
      <c r="CN4" s="76">
        <f t="shared" si="5"/>
        <v>6</v>
      </c>
      <c r="CO4" s="76">
        <f t="shared" si="5"/>
        <v>7</v>
      </c>
      <c r="CP4" s="76">
        <f t="shared" si="5"/>
        <v>8</v>
      </c>
      <c r="CQ4" s="76">
        <f t="shared" si="5"/>
        <v>9</v>
      </c>
      <c r="CR4" s="76">
        <f t="shared" si="5"/>
        <v>10</v>
      </c>
      <c r="CS4" s="76">
        <f t="shared" si="5"/>
        <v>11</v>
      </c>
      <c r="CT4" s="76">
        <f t="shared" si="5"/>
        <v>12</v>
      </c>
      <c r="CU4" s="76">
        <f t="shared" si="5"/>
        <v>1</v>
      </c>
    </row>
    <row r="5" spans="1:99" x14ac:dyDescent="0.35">
      <c r="Q5" s="77"/>
      <c r="R5" s="77"/>
      <c r="S5" s="77"/>
      <c r="T5" s="77">
        <f>D26</f>
        <v>43617</v>
      </c>
      <c r="U5" s="77">
        <f t="shared" ref="U5:AZ5" si="6">EDATE($T$5,U3)</f>
        <v>43647</v>
      </c>
      <c r="V5" s="77">
        <f t="shared" si="6"/>
        <v>43678</v>
      </c>
      <c r="W5" s="77">
        <f t="shared" si="6"/>
        <v>43709</v>
      </c>
      <c r="X5" s="77">
        <f t="shared" si="6"/>
        <v>43739</v>
      </c>
      <c r="Y5" s="77">
        <f t="shared" si="6"/>
        <v>43770</v>
      </c>
      <c r="Z5" s="77">
        <f t="shared" si="6"/>
        <v>43800</v>
      </c>
      <c r="AA5" s="77">
        <f t="shared" si="6"/>
        <v>43831</v>
      </c>
      <c r="AB5" s="77">
        <f t="shared" si="6"/>
        <v>43862</v>
      </c>
      <c r="AC5" s="77">
        <f t="shared" si="6"/>
        <v>43891</v>
      </c>
      <c r="AD5" s="77">
        <f t="shared" si="6"/>
        <v>43922</v>
      </c>
      <c r="AE5" s="77">
        <f t="shared" si="6"/>
        <v>43952</v>
      </c>
      <c r="AF5" s="77">
        <f t="shared" si="6"/>
        <v>43983</v>
      </c>
      <c r="AG5" s="77">
        <f t="shared" si="6"/>
        <v>44013</v>
      </c>
      <c r="AH5" s="77">
        <f t="shared" si="6"/>
        <v>44044</v>
      </c>
      <c r="AI5" s="77">
        <f t="shared" si="6"/>
        <v>44075</v>
      </c>
      <c r="AJ5" s="77">
        <f t="shared" si="6"/>
        <v>44105</v>
      </c>
      <c r="AK5" s="77">
        <f t="shared" si="6"/>
        <v>44136</v>
      </c>
      <c r="AL5" s="77">
        <f t="shared" si="6"/>
        <v>44166</v>
      </c>
      <c r="AM5" s="77">
        <f t="shared" si="6"/>
        <v>44197</v>
      </c>
      <c r="AN5" s="77">
        <f t="shared" si="6"/>
        <v>44228</v>
      </c>
      <c r="AO5" s="77">
        <f t="shared" si="6"/>
        <v>44256</v>
      </c>
      <c r="AP5" s="77">
        <f t="shared" si="6"/>
        <v>44287</v>
      </c>
      <c r="AQ5" s="77">
        <f t="shared" si="6"/>
        <v>44317</v>
      </c>
      <c r="AR5" s="77">
        <f t="shared" si="6"/>
        <v>44348</v>
      </c>
      <c r="AS5" s="77">
        <f t="shared" si="6"/>
        <v>44378</v>
      </c>
      <c r="AT5" s="77">
        <f t="shared" si="6"/>
        <v>44409</v>
      </c>
      <c r="AU5" s="77">
        <f t="shared" si="6"/>
        <v>44440</v>
      </c>
      <c r="AV5" s="77">
        <f t="shared" si="6"/>
        <v>44470</v>
      </c>
      <c r="AW5" s="77">
        <f t="shared" si="6"/>
        <v>44501</v>
      </c>
      <c r="AX5" s="77">
        <f t="shared" si="6"/>
        <v>44531</v>
      </c>
      <c r="AY5" s="77">
        <f t="shared" si="6"/>
        <v>44562</v>
      </c>
      <c r="AZ5" s="77">
        <f t="shared" si="6"/>
        <v>44593</v>
      </c>
      <c r="BA5" s="77">
        <f t="shared" ref="BA5:CF5" si="7">EDATE($T$5,BA3)</f>
        <v>44621</v>
      </c>
      <c r="BB5" s="77">
        <f t="shared" si="7"/>
        <v>44652</v>
      </c>
      <c r="BC5" s="77">
        <f t="shared" si="7"/>
        <v>44682</v>
      </c>
      <c r="BD5" s="77">
        <f t="shared" si="7"/>
        <v>44713</v>
      </c>
      <c r="BE5" s="77">
        <f t="shared" si="7"/>
        <v>44743</v>
      </c>
      <c r="BF5" s="77">
        <f t="shared" si="7"/>
        <v>44774</v>
      </c>
      <c r="BG5" s="77">
        <f t="shared" si="7"/>
        <v>44805</v>
      </c>
      <c r="BH5" s="77">
        <f t="shared" si="7"/>
        <v>44835</v>
      </c>
      <c r="BI5" s="77">
        <f t="shared" si="7"/>
        <v>44866</v>
      </c>
      <c r="BJ5" s="77">
        <f t="shared" si="7"/>
        <v>44896</v>
      </c>
      <c r="BK5" s="77">
        <f t="shared" si="7"/>
        <v>44927</v>
      </c>
      <c r="BL5" s="77">
        <f t="shared" si="7"/>
        <v>44958</v>
      </c>
      <c r="BM5" s="77">
        <f t="shared" si="7"/>
        <v>44986</v>
      </c>
      <c r="BN5" s="77">
        <f t="shared" si="7"/>
        <v>45017</v>
      </c>
      <c r="BO5" s="77">
        <f t="shared" si="7"/>
        <v>45047</v>
      </c>
      <c r="BP5" s="77">
        <f t="shared" si="7"/>
        <v>45078</v>
      </c>
      <c r="BQ5" s="77">
        <f t="shared" si="7"/>
        <v>45108</v>
      </c>
      <c r="BR5" s="77">
        <f t="shared" si="7"/>
        <v>45139</v>
      </c>
      <c r="BS5" s="77">
        <f t="shared" si="7"/>
        <v>45170</v>
      </c>
      <c r="BT5" s="77">
        <f t="shared" si="7"/>
        <v>45200</v>
      </c>
      <c r="BU5" s="77">
        <f t="shared" si="7"/>
        <v>45231</v>
      </c>
      <c r="BV5" s="77">
        <f t="shared" si="7"/>
        <v>45261</v>
      </c>
      <c r="BW5" s="77">
        <f t="shared" si="7"/>
        <v>45292</v>
      </c>
      <c r="BX5" s="77">
        <f t="shared" si="7"/>
        <v>45323</v>
      </c>
      <c r="BY5" s="77">
        <f t="shared" si="7"/>
        <v>45352</v>
      </c>
      <c r="BZ5" s="77">
        <f t="shared" si="7"/>
        <v>45383</v>
      </c>
      <c r="CA5" s="77">
        <f t="shared" si="7"/>
        <v>45413</v>
      </c>
      <c r="CB5" s="77">
        <f t="shared" si="7"/>
        <v>45444</v>
      </c>
      <c r="CC5" s="77">
        <f t="shared" si="7"/>
        <v>45474</v>
      </c>
      <c r="CD5" s="77">
        <f t="shared" si="7"/>
        <v>45505</v>
      </c>
      <c r="CE5" s="77">
        <f t="shared" si="7"/>
        <v>45536</v>
      </c>
      <c r="CF5" s="77">
        <f t="shared" si="7"/>
        <v>45566</v>
      </c>
      <c r="CG5" s="77">
        <f t="shared" ref="CG5:CU5" si="8">EDATE($T$5,CG3)</f>
        <v>45597</v>
      </c>
      <c r="CH5" s="77">
        <f t="shared" si="8"/>
        <v>45627</v>
      </c>
      <c r="CI5" s="77">
        <f t="shared" si="8"/>
        <v>45658</v>
      </c>
      <c r="CJ5" s="77">
        <f t="shared" si="8"/>
        <v>45689</v>
      </c>
      <c r="CK5" s="77">
        <f t="shared" si="8"/>
        <v>45717</v>
      </c>
      <c r="CL5" s="77">
        <f t="shared" si="8"/>
        <v>45748</v>
      </c>
      <c r="CM5" s="77">
        <f t="shared" si="8"/>
        <v>45778</v>
      </c>
      <c r="CN5" s="77">
        <f t="shared" si="8"/>
        <v>45809</v>
      </c>
      <c r="CO5" s="77">
        <f t="shared" si="8"/>
        <v>45839</v>
      </c>
      <c r="CP5" s="77">
        <f t="shared" si="8"/>
        <v>45870</v>
      </c>
      <c r="CQ5" s="77">
        <f t="shared" si="8"/>
        <v>45901</v>
      </c>
      <c r="CR5" s="77">
        <f t="shared" si="8"/>
        <v>45931</v>
      </c>
      <c r="CS5" s="77">
        <f t="shared" si="8"/>
        <v>45962</v>
      </c>
      <c r="CT5" s="77">
        <f t="shared" si="8"/>
        <v>45992</v>
      </c>
      <c r="CU5" s="77">
        <f t="shared" si="8"/>
        <v>46023</v>
      </c>
    </row>
    <row r="6" spans="1:99" ht="18.5" x14ac:dyDescent="0.35">
      <c r="B6" s="166" t="s">
        <v>65</v>
      </c>
      <c r="C6" s="70"/>
      <c r="G6" s="166" t="s">
        <v>66</v>
      </c>
      <c r="Q6" s="76"/>
      <c r="R6" s="76"/>
      <c r="S6" s="76"/>
      <c r="T6" s="76">
        <f t="shared" ref="T6:AY6" si="9">YEAR(T5)</f>
        <v>2019</v>
      </c>
      <c r="U6" s="76">
        <f t="shared" si="9"/>
        <v>2019</v>
      </c>
      <c r="V6" s="76">
        <f t="shared" si="9"/>
        <v>2019</v>
      </c>
      <c r="W6" s="76">
        <f t="shared" si="9"/>
        <v>2019</v>
      </c>
      <c r="X6" s="76">
        <f t="shared" si="9"/>
        <v>2019</v>
      </c>
      <c r="Y6" s="76">
        <f t="shared" si="9"/>
        <v>2019</v>
      </c>
      <c r="Z6" s="76">
        <f t="shared" si="9"/>
        <v>2019</v>
      </c>
      <c r="AA6" s="76">
        <f t="shared" si="9"/>
        <v>2020</v>
      </c>
      <c r="AB6" s="76">
        <f t="shared" si="9"/>
        <v>2020</v>
      </c>
      <c r="AC6" s="76">
        <f t="shared" si="9"/>
        <v>2020</v>
      </c>
      <c r="AD6" s="76">
        <f t="shared" si="9"/>
        <v>2020</v>
      </c>
      <c r="AE6" s="76">
        <f t="shared" si="9"/>
        <v>2020</v>
      </c>
      <c r="AF6" s="76">
        <f t="shared" si="9"/>
        <v>2020</v>
      </c>
      <c r="AG6" s="76">
        <f t="shared" si="9"/>
        <v>2020</v>
      </c>
      <c r="AH6" s="76">
        <f t="shared" si="9"/>
        <v>2020</v>
      </c>
      <c r="AI6" s="76">
        <f t="shared" si="9"/>
        <v>2020</v>
      </c>
      <c r="AJ6" s="76">
        <f t="shared" si="9"/>
        <v>2020</v>
      </c>
      <c r="AK6" s="76">
        <f t="shared" si="9"/>
        <v>2020</v>
      </c>
      <c r="AL6" s="76">
        <f t="shared" si="9"/>
        <v>2020</v>
      </c>
      <c r="AM6" s="76">
        <f t="shared" si="9"/>
        <v>2021</v>
      </c>
      <c r="AN6" s="76">
        <f t="shared" si="9"/>
        <v>2021</v>
      </c>
      <c r="AO6" s="76">
        <f t="shared" si="9"/>
        <v>2021</v>
      </c>
      <c r="AP6" s="76">
        <f t="shared" si="9"/>
        <v>2021</v>
      </c>
      <c r="AQ6" s="76">
        <f t="shared" si="9"/>
        <v>2021</v>
      </c>
      <c r="AR6" s="76">
        <f t="shared" si="9"/>
        <v>2021</v>
      </c>
      <c r="AS6" s="76">
        <f t="shared" si="9"/>
        <v>2021</v>
      </c>
      <c r="AT6" s="76">
        <f t="shared" si="9"/>
        <v>2021</v>
      </c>
      <c r="AU6" s="76">
        <f t="shared" si="9"/>
        <v>2021</v>
      </c>
      <c r="AV6" s="76">
        <f t="shared" si="9"/>
        <v>2021</v>
      </c>
      <c r="AW6" s="76">
        <f t="shared" si="9"/>
        <v>2021</v>
      </c>
      <c r="AX6" s="76">
        <f t="shared" si="9"/>
        <v>2021</v>
      </c>
      <c r="AY6" s="76">
        <f t="shared" si="9"/>
        <v>2022</v>
      </c>
      <c r="AZ6" s="76">
        <f t="shared" ref="AZ6:CE6" si="10">YEAR(AZ5)</f>
        <v>2022</v>
      </c>
      <c r="BA6" s="76">
        <f t="shared" si="10"/>
        <v>2022</v>
      </c>
      <c r="BB6" s="76">
        <f t="shared" si="10"/>
        <v>2022</v>
      </c>
      <c r="BC6" s="76">
        <f t="shared" si="10"/>
        <v>2022</v>
      </c>
      <c r="BD6" s="76">
        <f t="shared" si="10"/>
        <v>2022</v>
      </c>
      <c r="BE6" s="76">
        <f t="shared" si="10"/>
        <v>2022</v>
      </c>
      <c r="BF6" s="76">
        <f t="shared" si="10"/>
        <v>2022</v>
      </c>
      <c r="BG6" s="76">
        <f t="shared" si="10"/>
        <v>2022</v>
      </c>
      <c r="BH6" s="76">
        <f t="shared" si="10"/>
        <v>2022</v>
      </c>
      <c r="BI6" s="76">
        <f t="shared" si="10"/>
        <v>2022</v>
      </c>
      <c r="BJ6" s="76">
        <f t="shared" si="10"/>
        <v>2022</v>
      </c>
      <c r="BK6" s="76">
        <f t="shared" si="10"/>
        <v>2023</v>
      </c>
      <c r="BL6" s="76">
        <f t="shared" si="10"/>
        <v>2023</v>
      </c>
      <c r="BM6" s="76">
        <f t="shared" si="10"/>
        <v>2023</v>
      </c>
      <c r="BN6" s="76">
        <f t="shared" si="10"/>
        <v>2023</v>
      </c>
      <c r="BO6" s="76">
        <f t="shared" si="10"/>
        <v>2023</v>
      </c>
      <c r="BP6" s="76">
        <f t="shared" si="10"/>
        <v>2023</v>
      </c>
      <c r="BQ6" s="76">
        <f t="shared" si="10"/>
        <v>2023</v>
      </c>
      <c r="BR6" s="76">
        <f t="shared" si="10"/>
        <v>2023</v>
      </c>
      <c r="BS6" s="76">
        <f t="shared" si="10"/>
        <v>2023</v>
      </c>
      <c r="BT6" s="76">
        <f t="shared" si="10"/>
        <v>2023</v>
      </c>
      <c r="BU6" s="76">
        <f t="shared" si="10"/>
        <v>2023</v>
      </c>
      <c r="BV6" s="76">
        <f t="shared" si="10"/>
        <v>2023</v>
      </c>
      <c r="BW6" s="76">
        <f t="shared" si="10"/>
        <v>2024</v>
      </c>
      <c r="BX6" s="76">
        <f t="shared" si="10"/>
        <v>2024</v>
      </c>
      <c r="BY6" s="76">
        <f t="shared" si="10"/>
        <v>2024</v>
      </c>
      <c r="BZ6" s="76">
        <f t="shared" si="10"/>
        <v>2024</v>
      </c>
      <c r="CA6" s="76">
        <f t="shared" si="10"/>
        <v>2024</v>
      </c>
      <c r="CB6" s="76">
        <f t="shared" si="10"/>
        <v>2024</v>
      </c>
      <c r="CC6" s="76">
        <f t="shared" si="10"/>
        <v>2024</v>
      </c>
      <c r="CD6" s="76">
        <f t="shared" si="10"/>
        <v>2024</v>
      </c>
      <c r="CE6" s="76">
        <f t="shared" si="10"/>
        <v>2024</v>
      </c>
      <c r="CF6" s="76">
        <f t="shared" ref="CF6:CU6" si="11">YEAR(CF5)</f>
        <v>2024</v>
      </c>
      <c r="CG6" s="76">
        <f t="shared" si="11"/>
        <v>2024</v>
      </c>
      <c r="CH6" s="76">
        <f t="shared" si="11"/>
        <v>2024</v>
      </c>
      <c r="CI6" s="76">
        <f t="shared" si="11"/>
        <v>2025</v>
      </c>
      <c r="CJ6" s="76">
        <f t="shared" si="11"/>
        <v>2025</v>
      </c>
      <c r="CK6" s="76">
        <f t="shared" si="11"/>
        <v>2025</v>
      </c>
      <c r="CL6" s="76">
        <f t="shared" si="11"/>
        <v>2025</v>
      </c>
      <c r="CM6" s="76">
        <f t="shared" si="11"/>
        <v>2025</v>
      </c>
      <c r="CN6" s="76">
        <f t="shared" si="11"/>
        <v>2025</v>
      </c>
      <c r="CO6" s="76">
        <f t="shared" si="11"/>
        <v>2025</v>
      </c>
      <c r="CP6" s="76">
        <f t="shared" si="11"/>
        <v>2025</v>
      </c>
      <c r="CQ6" s="76">
        <f t="shared" si="11"/>
        <v>2025</v>
      </c>
      <c r="CR6" s="76">
        <f t="shared" si="11"/>
        <v>2025</v>
      </c>
      <c r="CS6" s="76">
        <f t="shared" si="11"/>
        <v>2025</v>
      </c>
      <c r="CT6" s="76">
        <f t="shared" si="11"/>
        <v>2025</v>
      </c>
      <c r="CU6" s="76">
        <f t="shared" si="11"/>
        <v>2026</v>
      </c>
    </row>
    <row r="8" spans="1:99" x14ac:dyDescent="0.35">
      <c r="K8" s="60" t="s">
        <v>68</v>
      </c>
      <c r="L8" s="72" t="s">
        <v>4</v>
      </c>
      <c r="M8" s="61" t="s">
        <v>203</v>
      </c>
      <c r="Q8" t="str">
        <f>G9</f>
        <v>Land Cost</v>
      </c>
      <c r="R8" s="40">
        <f t="shared" ref="R8:R22" si="12">SUM(T8:CU8)</f>
        <v>105200000</v>
      </c>
      <c r="S8" s="40"/>
      <c r="T8" s="40">
        <f>T9*$K9</f>
        <v>105200000</v>
      </c>
      <c r="U8" s="40">
        <f t="shared" ref="U8:CF8" si="13">U9*$K9</f>
        <v>0</v>
      </c>
      <c r="V8" s="40">
        <f t="shared" si="13"/>
        <v>0</v>
      </c>
      <c r="W8" s="40">
        <f t="shared" si="13"/>
        <v>0</v>
      </c>
      <c r="X8" s="40">
        <f t="shared" si="13"/>
        <v>0</v>
      </c>
      <c r="Y8" s="40">
        <f t="shared" si="13"/>
        <v>0</v>
      </c>
      <c r="Z8" s="40">
        <f t="shared" si="13"/>
        <v>0</v>
      </c>
      <c r="AA8" s="40">
        <f t="shared" si="13"/>
        <v>0</v>
      </c>
      <c r="AB8" s="40">
        <f t="shared" si="13"/>
        <v>0</v>
      </c>
      <c r="AC8" s="40">
        <f t="shared" si="13"/>
        <v>0</v>
      </c>
      <c r="AD8" s="40">
        <f t="shared" si="13"/>
        <v>0</v>
      </c>
      <c r="AE8" s="40">
        <f t="shared" si="13"/>
        <v>0</v>
      </c>
      <c r="AF8" s="40">
        <f t="shared" si="13"/>
        <v>0</v>
      </c>
      <c r="AG8" s="40">
        <f t="shared" si="13"/>
        <v>0</v>
      </c>
      <c r="AH8" s="40">
        <f t="shared" si="13"/>
        <v>0</v>
      </c>
      <c r="AI8" s="40">
        <f t="shared" si="13"/>
        <v>0</v>
      </c>
      <c r="AJ8" s="40">
        <f t="shared" si="13"/>
        <v>0</v>
      </c>
      <c r="AK8" s="40">
        <f t="shared" si="13"/>
        <v>0</v>
      </c>
      <c r="AL8" s="40">
        <f t="shared" si="13"/>
        <v>0</v>
      </c>
      <c r="AM8" s="40">
        <f t="shared" si="13"/>
        <v>0</v>
      </c>
      <c r="AN8" s="40">
        <f t="shared" si="13"/>
        <v>0</v>
      </c>
      <c r="AO8" s="40">
        <f t="shared" si="13"/>
        <v>0</v>
      </c>
      <c r="AP8" s="40">
        <f t="shared" si="13"/>
        <v>0</v>
      </c>
      <c r="AQ8" s="40">
        <f t="shared" si="13"/>
        <v>0</v>
      </c>
      <c r="AR8" s="40">
        <f t="shared" si="13"/>
        <v>0</v>
      </c>
      <c r="AS8" s="40">
        <f t="shared" si="13"/>
        <v>0</v>
      </c>
      <c r="AT8" s="40">
        <f t="shared" si="13"/>
        <v>0</v>
      </c>
      <c r="AU8" s="40">
        <f t="shared" si="13"/>
        <v>0</v>
      </c>
      <c r="AV8" s="40">
        <f t="shared" si="13"/>
        <v>0</v>
      </c>
      <c r="AW8" s="40">
        <f t="shared" si="13"/>
        <v>0</v>
      </c>
      <c r="AX8" s="40">
        <f t="shared" si="13"/>
        <v>0</v>
      </c>
      <c r="AY8" s="40">
        <f t="shared" si="13"/>
        <v>0</v>
      </c>
      <c r="AZ8" s="40">
        <f t="shared" si="13"/>
        <v>0</v>
      </c>
      <c r="BA8" s="40">
        <f t="shared" si="13"/>
        <v>0</v>
      </c>
      <c r="BB8" s="40">
        <f t="shared" si="13"/>
        <v>0</v>
      </c>
      <c r="BC8" s="40">
        <f t="shared" si="13"/>
        <v>0</v>
      </c>
      <c r="BD8" s="40">
        <f t="shared" si="13"/>
        <v>0</v>
      </c>
      <c r="BE8" s="40">
        <f t="shared" si="13"/>
        <v>0</v>
      </c>
      <c r="BF8" s="40">
        <f t="shared" si="13"/>
        <v>0</v>
      </c>
      <c r="BG8" s="40">
        <f t="shared" si="13"/>
        <v>0</v>
      </c>
      <c r="BH8" s="40">
        <f t="shared" si="13"/>
        <v>0</v>
      </c>
      <c r="BI8" s="40">
        <f t="shared" si="13"/>
        <v>0</v>
      </c>
      <c r="BJ8" s="40">
        <f t="shared" si="13"/>
        <v>0</v>
      </c>
      <c r="BK8" s="40">
        <f t="shared" si="13"/>
        <v>0</v>
      </c>
      <c r="BL8" s="40">
        <f t="shared" si="13"/>
        <v>0</v>
      </c>
      <c r="BM8" s="40">
        <f t="shared" si="13"/>
        <v>0</v>
      </c>
      <c r="BN8" s="40">
        <f t="shared" si="13"/>
        <v>0</v>
      </c>
      <c r="BO8" s="40">
        <f t="shared" si="13"/>
        <v>0</v>
      </c>
      <c r="BP8" s="40">
        <f t="shared" si="13"/>
        <v>0</v>
      </c>
      <c r="BQ8" s="40">
        <f t="shared" si="13"/>
        <v>0</v>
      </c>
      <c r="BR8" s="40">
        <f t="shared" si="13"/>
        <v>0</v>
      </c>
      <c r="BS8" s="40">
        <f t="shared" si="13"/>
        <v>0</v>
      </c>
      <c r="BT8" s="40">
        <f t="shared" si="13"/>
        <v>0</v>
      </c>
      <c r="BU8" s="40">
        <f t="shared" si="13"/>
        <v>0</v>
      </c>
      <c r="BV8" s="40">
        <f t="shared" si="13"/>
        <v>0</v>
      </c>
      <c r="BW8" s="40">
        <f t="shared" si="13"/>
        <v>0</v>
      </c>
      <c r="BX8" s="40">
        <f t="shared" si="13"/>
        <v>0</v>
      </c>
      <c r="BY8" s="40">
        <f t="shared" si="13"/>
        <v>0</v>
      </c>
      <c r="BZ8" s="40">
        <f t="shared" si="13"/>
        <v>0</v>
      </c>
      <c r="CA8" s="40">
        <f t="shared" si="13"/>
        <v>0</v>
      </c>
      <c r="CB8" s="40">
        <f t="shared" si="13"/>
        <v>0</v>
      </c>
      <c r="CC8" s="40">
        <f t="shared" si="13"/>
        <v>0</v>
      </c>
      <c r="CD8" s="40">
        <f t="shared" si="13"/>
        <v>0</v>
      </c>
      <c r="CE8" s="40">
        <f t="shared" si="13"/>
        <v>0</v>
      </c>
      <c r="CF8" s="40">
        <f t="shared" si="13"/>
        <v>0</v>
      </c>
      <c r="CG8" s="40">
        <f t="shared" ref="CG8:CU8" si="14">CG9*$K9</f>
        <v>0</v>
      </c>
      <c r="CH8" s="40">
        <f t="shared" si="14"/>
        <v>0</v>
      </c>
      <c r="CI8" s="40">
        <f t="shared" si="14"/>
        <v>0</v>
      </c>
      <c r="CJ8" s="40">
        <f t="shared" si="14"/>
        <v>0</v>
      </c>
      <c r="CK8" s="40">
        <f t="shared" si="14"/>
        <v>0</v>
      </c>
      <c r="CL8" s="40">
        <f t="shared" si="14"/>
        <v>0</v>
      </c>
      <c r="CM8" s="40">
        <f t="shared" si="14"/>
        <v>0</v>
      </c>
      <c r="CN8" s="40">
        <f t="shared" si="14"/>
        <v>0</v>
      </c>
      <c r="CO8" s="40">
        <f t="shared" si="14"/>
        <v>0</v>
      </c>
      <c r="CP8" s="40">
        <f t="shared" si="14"/>
        <v>0</v>
      </c>
      <c r="CQ8" s="40">
        <f t="shared" si="14"/>
        <v>0</v>
      </c>
      <c r="CR8" s="40">
        <f t="shared" si="14"/>
        <v>0</v>
      </c>
      <c r="CS8" s="40">
        <f t="shared" si="14"/>
        <v>0</v>
      </c>
      <c r="CT8" s="40">
        <f t="shared" si="14"/>
        <v>0</v>
      </c>
      <c r="CU8" s="40">
        <f t="shared" si="14"/>
        <v>0</v>
      </c>
    </row>
    <row r="9" spans="1:99" x14ac:dyDescent="0.35">
      <c r="B9" s="21"/>
      <c r="C9" s="57" t="s">
        <v>42</v>
      </c>
      <c r="D9" s="57" t="s">
        <v>43</v>
      </c>
      <c r="G9" s="26" t="str">
        <f>Assumptions!C31</f>
        <v>Land Cost</v>
      </c>
      <c r="K9" s="55">
        <f>Assumptions!F31</f>
        <v>105200000</v>
      </c>
      <c r="L9" s="73">
        <f t="shared" ref="L9:L16" ca="1" si="15">K9/$K$17</f>
        <v>0.16222800942263046</v>
      </c>
      <c r="M9" s="39">
        <f ca="1">K9/$C$22</f>
        <v>7742.5697797457078</v>
      </c>
      <c r="R9" s="79">
        <f t="shared" si="12"/>
        <v>1</v>
      </c>
      <c r="S9" s="79"/>
      <c r="T9" s="66">
        <f>IF(T3=$C$26,1,0)</f>
        <v>1</v>
      </c>
      <c r="U9" s="66">
        <f t="shared" ref="U9:CF9" si="16">IF(U3=$C$26,1,0)</f>
        <v>0</v>
      </c>
      <c r="V9" s="66">
        <f t="shared" si="16"/>
        <v>0</v>
      </c>
      <c r="W9" s="66">
        <f t="shared" si="16"/>
        <v>0</v>
      </c>
      <c r="X9" s="66">
        <f t="shared" si="16"/>
        <v>0</v>
      </c>
      <c r="Y9" s="66">
        <f t="shared" si="16"/>
        <v>0</v>
      </c>
      <c r="Z9" s="66">
        <f t="shared" si="16"/>
        <v>0</v>
      </c>
      <c r="AA9" s="66">
        <f t="shared" si="16"/>
        <v>0</v>
      </c>
      <c r="AB9" s="66">
        <f t="shared" si="16"/>
        <v>0</v>
      </c>
      <c r="AC9" s="66">
        <f t="shared" si="16"/>
        <v>0</v>
      </c>
      <c r="AD9" s="66">
        <f t="shared" si="16"/>
        <v>0</v>
      </c>
      <c r="AE9" s="66">
        <f t="shared" si="16"/>
        <v>0</v>
      </c>
      <c r="AF9" s="66">
        <f t="shared" si="16"/>
        <v>0</v>
      </c>
      <c r="AG9" s="66">
        <f t="shared" si="16"/>
        <v>0</v>
      </c>
      <c r="AH9" s="66">
        <f t="shared" si="16"/>
        <v>0</v>
      </c>
      <c r="AI9" s="66">
        <f t="shared" si="16"/>
        <v>0</v>
      </c>
      <c r="AJ9" s="66">
        <f t="shared" si="16"/>
        <v>0</v>
      </c>
      <c r="AK9" s="66">
        <f t="shared" si="16"/>
        <v>0</v>
      </c>
      <c r="AL9" s="66">
        <f t="shared" si="16"/>
        <v>0</v>
      </c>
      <c r="AM9" s="66">
        <f t="shared" si="16"/>
        <v>0</v>
      </c>
      <c r="AN9" s="66">
        <f t="shared" si="16"/>
        <v>0</v>
      </c>
      <c r="AO9" s="66">
        <f t="shared" si="16"/>
        <v>0</v>
      </c>
      <c r="AP9" s="66">
        <f t="shared" si="16"/>
        <v>0</v>
      </c>
      <c r="AQ9" s="66">
        <f t="shared" si="16"/>
        <v>0</v>
      </c>
      <c r="AR9" s="66">
        <f t="shared" si="16"/>
        <v>0</v>
      </c>
      <c r="AS9" s="66">
        <f t="shared" si="16"/>
        <v>0</v>
      </c>
      <c r="AT9" s="66">
        <f t="shared" si="16"/>
        <v>0</v>
      </c>
      <c r="AU9" s="66">
        <f t="shared" si="16"/>
        <v>0</v>
      </c>
      <c r="AV9" s="66">
        <f t="shared" si="16"/>
        <v>0</v>
      </c>
      <c r="AW9" s="66">
        <f t="shared" si="16"/>
        <v>0</v>
      </c>
      <c r="AX9" s="66">
        <f t="shared" si="16"/>
        <v>0</v>
      </c>
      <c r="AY9" s="66">
        <f t="shared" si="16"/>
        <v>0</v>
      </c>
      <c r="AZ9" s="66">
        <f t="shared" si="16"/>
        <v>0</v>
      </c>
      <c r="BA9" s="66">
        <f t="shared" si="16"/>
        <v>0</v>
      </c>
      <c r="BB9" s="66">
        <f t="shared" si="16"/>
        <v>0</v>
      </c>
      <c r="BC9" s="66">
        <f t="shared" si="16"/>
        <v>0</v>
      </c>
      <c r="BD9" s="66">
        <f t="shared" si="16"/>
        <v>0</v>
      </c>
      <c r="BE9" s="66">
        <f t="shared" si="16"/>
        <v>0</v>
      </c>
      <c r="BF9" s="66">
        <f t="shared" si="16"/>
        <v>0</v>
      </c>
      <c r="BG9" s="66">
        <f t="shared" si="16"/>
        <v>0</v>
      </c>
      <c r="BH9" s="66">
        <f t="shared" si="16"/>
        <v>0</v>
      </c>
      <c r="BI9" s="66">
        <f t="shared" si="16"/>
        <v>0</v>
      </c>
      <c r="BJ9" s="66">
        <f t="shared" si="16"/>
        <v>0</v>
      </c>
      <c r="BK9" s="66">
        <f t="shared" si="16"/>
        <v>0</v>
      </c>
      <c r="BL9" s="66">
        <f t="shared" si="16"/>
        <v>0</v>
      </c>
      <c r="BM9" s="66">
        <f t="shared" si="16"/>
        <v>0</v>
      </c>
      <c r="BN9" s="66">
        <f t="shared" si="16"/>
        <v>0</v>
      </c>
      <c r="BO9" s="66">
        <f t="shared" si="16"/>
        <v>0</v>
      </c>
      <c r="BP9" s="66">
        <f t="shared" si="16"/>
        <v>0</v>
      </c>
      <c r="BQ9" s="66">
        <f t="shared" si="16"/>
        <v>0</v>
      </c>
      <c r="BR9" s="66">
        <f t="shared" si="16"/>
        <v>0</v>
      </c>
      <c r="BS9" s="66">
        <f t="shared" si="16"/>
        <v>0</v>
      </c>
      <c r="BT9" s="66">
        <f t="shared" si="16"/>
        <v>0</v>
      </c>
      <c r="BU9" s="66">
        <f t="shared" si="16"/>
        <v>0</v>
      </c>
      <c r="BV9" s="66">
        <f t="shared" si="16"/>
        <v>0</v>
      </c>
      <c r="BW9" s="66">
        <f t="shared" si="16"/>
        <v>0</v>
      </c>
      <c r="BX9" s="66">
        <f t="shared" si="16"/>
        <v>0</v>
      </c>
      <c r="BY9" s="66">
        <f t="shared" si="16"/>
        <v>0</v>
      </c>
      <c r="BZ9" s="66">
        <f t="shared" si="16"/>
        <v>0</v>
      </c>
      <c r="CA9" s="66">
        <f t="shared" si="16"/>
        <v>0</v>
      </c>
      <c r="CB9" s="66">
        <f t="shared" si="16"/>
        <v>0</v>
      </c>
      <c r="CC9" s="66">
        <f t="shared" si="16"/>
        <v>0</v>
      </c>
      <c r="CD9" s="66">
        <f t="shared" si="16"/>
        <v>0</v>
      </c>
      <c r="CE9" s="66">
        <f t="shared" si="16"/>
        <v>0</v>
      </c>
      <c r="CF9" s="66">
        <f t="shared" si="16"/>
        <v>0</v>
      </c>
      <c r="CG9" s="66">
        <f t="shared" ref="CG9:CU9" si="17">IF(CG3=$C$26,1,0)</f>
        <v>0</v>
      </c>
      <c r="CH9" s="66">
        <f t="shared" si="17"/>
        <v>0</v>
      </c>
      <c r="CI9" s="66">
        <f t="shared" si="17"/>
        <v>0</v>
      </c>
      <c r="CJ9" s="66">
        <f t="shared" si="17"/>
        <v>0</v>
      </c>
      <c r="CK9" s="66">
        <f t="shared" si="17"/>
        <v>0</v>
      </c>
      <c r="CL9" s="66">
        <f t="shared" si="17"/>
        <v>0</v>
      </c>
      <c r="CM9" s="66">
        <f t="shared" si="17"/>
        <v>0</v>
      </c>
      <c r="CN9" s="66">
        <f t="shared" si="17"/>
        <v>0</v>
      </c>
      <c r="CO9" s="66">
        <f t="shared" si="17"/>
        <v>0</v>
      </c>
      <c r="CP9" s="66">
        <f t="shared" si="17"/>
        <v>0</v>
      </c>
      <c r="CQ9" s="66">
        <f t="shared" si="17"/>
        <v>0</v>
      </c>
      <c r="CR9" s="66">
        <f t="shared" si="17"/>
        <v>0</v>
      </c>
      <c r="CS9" s="66">
        <f t="shared" si="17"/>
        <v>0</v>
      </c>
      <c r="CT9" s="66">
        <f t="shared" si="17"/>
        <v>0</v>
      </c>
      <c r="CU9" s="66">
        <f t="shared" si="17"/>
        <v>0</v>
      </c>
    </row>
    <row r="10" spans="1:99" x14ac:dyDescent="0.35">
      <c r="B10" s="21" t="s">
        <v>51</v>
      </c>
      <c r="C10" s="21">
        <v>1</v>
      </c>
      <c r="D10" s="58"/>
      <c r="G10" t="str">
        <f>Assumptions!C38</f>
        <v>Pre-construction Analysis</v>
      </c>
      <c r="K10" s="55">
        <f>Assumptions!F38</f>
        <v>1160000</v>
      </c>
      <c r="L10" s="73">
        <f t="shared" ca="1" si="15"/>
        <v>1.7888259594130355E-3</v>
      </c>
      <c r="M10" s="39">
        <f t="shared" ref="M10:M16" ca="1" si="18">K10/$C$22</f>
        <v>85.374343578945059</v>
      </c>
      <c r="Q10" t="str">
        <f>G10</f>
        <v>Pre-construction Analysis</v>
      </c>
      <c r="R10" s="40">
        <f t="shared" si="12"/>
        <v>1160000</v>
      </c>
      <c r="S10" s="40"/>
      <c r="T10" s="40">
        <f>T11*$K10</f>
        <v>290000</v>
      </c>
      <c r="U10" s="40">
        <f t="shared" ref="U10:CF10" si="19">U11*$K10</f>
        <v>290000</v>
      </c>
      <c r="V10" s="40">
        <f t="shared" si="19"/>
        <v>290000</v>
      </c>
      <c r="W10" s="40">
        <f t="shared" si="19"/>
        <v>290000</v>
      </c>
      <c r="X10" s="40">
        <f t="shared" si="19"/>
        <v>0</v>
      </c>
      <c r="Y10" s="40">
        <f t="shared" si="19"/>
        <v>0</v>
      </c>
      <c r="Z10" s="40">
        <f t="shared" si="19"/>
        <v>0</v>
      </c>
      <c r="AA10" s="40">
        <f t="shared" si="19"/>
        <v>0</v>
      </c>
      <c r="AB10" s="40">
        <f t="shared" si="19"/>
        <v>0</v>
      </c>
      <c r="AC10" s="40">
        <f t="shared" si="19"/>
        <v>0</v>
      </c>
      <c r="AD10" s="40">
        <f t="shared" si="19"/>
        <v>0</v>
      </c>
      <c r="AE10" s="40">
        <f t="shared" si="19"/>
        <v>0</v>
      </c>
      <c r="AF10" s="40">
        <f t="shared" si="19"/>
        <v>0</v>
      </c>
      <c r="AG10" s="40">
        <f t="shared" si="19"/>
        <v>0</v>
      </c>
      <c r="AH10" s="40">
        <f t="shared" si="19"/>
        <v>0</v>
      </c>
      <c r="AI10" s="40">
        <f t="shared" si="19"/>
        <v>0</v>
      </c>
      <c r="AJ10" s="40">
        <f t="shared" si="19"/>
        <v>0</v>
      </c>
      <c r="AK10" s="40">
        <f t="shared" si="19"/>
        <v>0</v>
      </c>
      <c r="AL10" s="40">
        <f t="shared" si="19"/>
        <v>0</v>
      </c>
      <c r="AM10" s="40">
        <f t="shared" si="19"/>
        <v>0</v>
      </c>
      <c r="AN10" s="40">
        <f t="shared" si="19"/>
        <v>0</v>
      </c>
      <c r="AO10" s="40">
        <f t="shared" si="19"/>
        <v>0</v>
      </c>
      <c r="AP10" s="40">
        <f t="shared" si="19"/>
        <v>0</v>
      </c>
      <c r="AQ10" s="40">
        <f t="shared" si="19"/>
        <v>0</v>
      </c>
      <c r="AR10" s="40">
        <f t="shared" si="19"/>
        <v>0</v>
      </c>
      <c r="AS10" s="40">
        <f t="shared" si="19"/>
        <v>0</v>
      </c>
      <c r="AT10" s="40">
        <f t="shared" si="19"/>
        <v>0</v>
      </c>
      <c r="AU10" s="40">
        <f t="shared" si="19"/>
        <v>0</v>
      </c>
      <c r="AV10" s="40">
        <f t="shared" si="19"/>
        <v>0</v>
      </c>
      <c r="AW10" s="40">
        <f t="shared" si="19"/>
        <v>0</v>
      </c>
      <c r="AX10" s="40">
        <f t="shared" si="19"/>
        <v>0</v>
      </c>
      <c r="AY10" s="40">
        <f t="shared" si="19"/>
        <v>0</v>
      </c>
      <c r="AZ10" s="40">
        <f t="shared" si="19"/>
        <v>0</v>
      </c>
      <c r="BA10" s="40">
        <f t="shared" si="19"/>
        <v>0</v>
      </c>
      <c r="BB10" s="40">
        <f t="shared" si="19"/>
        <v>0</v>
      </c>
      <c r="BC10" s="40">
        <f t="shared" si="19"/>
        <v>0</v>
      </c>
      <c r="BD10" s="40">
        <f t="shared" si="19"/>
        <v>0</v>
      </c>
      <c r="BE10" s="40">
        <f t="shared" si="19"/>
        <v>0</v>
      </c>
      <c r="BF10" s="40">
        <f t="shared" si="19"/>
        <v>0</v>
      </c>
      <c r="BG10" s="40">
        <f t="shared" si="19"/>
        <v>0</v>
      </c>
      <c r="BH10" s="40">
        <f t="shared" si="19"/>
        <v>0</v>
      </c>
      <c r="BI10" s="40">
        <f t="shared" si="19"/>
        <v>0</v>
      </c>
      <c r="BJ10" s="40">
        <f t="shared" si="19"/>
        <v>0</v>
      </c>
      <c r="BK10" s="40">
        <f t="shared" si="19"/>
        <v>0</v>
      </c>
      <c r="BL10" s="40">
        <f t="shared" si="19"/>
        <v>0</v>
      </c>
      <c r="BM10" s="40">
        <f t="shared" si="19"/>
        <v>0</v>
      </c>
      <c r="BN10" s="40">
        <f t="shared" si="19"/>
        <v>0</v>
      </c>
      <c r="BO10" s="40">
        <f t="shared" si="19"/>
        <v>0</v>
      </c>
      <c r="BP10" s="40">
        <f t="shared" si="19"/>
        <v>0</v>
      </c>
      <c r="BQ10" s="40">
        <f t="shared" si="19"/>
        <v>0</v>
      </c>
      <c r="BR10" s="40">
        <f t="shared" si="19"/>
        <v>0</v>
      </c>
      <c r="BS10" s="40">
        <f t="shared" si="19"/>
        <v>0</v>
      </c>
      <c r="BT10" s="40">
        <f t="shared" si="19"/>
        <v>0</v>
      </c>
      <c r="BU10" s="40">
        <f t="shared" si="19"/>
        <v>0</v>
      </c>
      <c r="BV10" s="40">
        <f t="shared" si="19"/>
        <v>0</v>
      </c>
      <c r="BW10" s="40">
        <f t="shared" si="19"/>
        <v>0</v>
      </c>
      <c r="BX10" s="40">
        <f t="shared" si="19"/>
        <v>0</v>
      </c>
      <c r="BY10" s="40">
        <f t="shared" si="19"/>
        <v>0</v>
      </c>
      <c r="BZ10" s="40">
        <f t="shared" si="19"/>
        <v>0</v>
      </c>
      <c r="CA10" s="40">
        <f t="shared" si="19"/>
        <v>0</v>
      </c>
      <c r="CB10" s="40">
        <f t="shared" si="19"/>
        <v>0</v>
      </c>
      <c r="CC10" s="40">
        <f t="shared" si="19"/>
        <v>0</v>
      </c>
      <c r="CD10" s="40">
        <f t="shared" si="19"/>
        <v>0</v>
      </c>
      <c r="CE10" s="40">
        <f t="shared" si="19"/>
        <v>0</v>
      </c>
      <c r="CF10" s="40">
        <f t="shared" si="19"/>
        <v>0</v>
      </c>
      <c r="CG10" s="40">
        <f t="shared" ref="CG10:CU10" si="20">CG11*$K10</f>
        <v>0</v>
      </c>
      <c r="CH10" s="40">
        <f t="shared" si="20"/>
        <v>0</v>
      </c>
      <c r="CI10" s="40">
        <f t="shared" si="20"/>
        <v>0</v>
      </c>
      <c r="CJ10" s="40">
        <f t="shared" si="20"/>
        <v>0</v>
      </c>
      <c r="CK10" s="40">
        <f t="shared" si="20"/>
        <v>0</v>
      </c>
      <c r="CL10" s="40">
        <f t="shared" si="20"/>
        <v>0</v>
      </c>
      <c r="CM10" s="40">
        <f t="shared" si="20"/>
        <v>0</v>
      </c>
      <c r="CN10" s="40">
        <f t="shared" si="20"/>
        <v>0</v>
      </c>
      <c r="CO10" s="40">
        <f t="shared" si="20"/>
        <v>0</v>
      </c>
      <c r="CP10" s="40">
        <f t="shared" si="20"/>
        <v>0</v>
      </c>
      <c r="CQ10" s="40">
        <f t="shared" si="20"/>
        <v>0</v>
      </c>
      <c r="CR10" s="40">
        <f t="shared" si="20"/>
        <v>0</v>
      </c>
      <c r="CS10" s="40">
        <f t="shared" si="20"/>
        <v>0</v>
      </c>
      <c r="CT10" s="40">
        <f t="shared" si="20"/>
        <v>0</v>
      </c>
      <c r="CU10" s="40">
        <f t="shared" si="20"/>
        <v>0</v>
      </c>
    </row>
    <row r="11" spans="1:99" x14ac:dyDescent="0.35">
      <c r="B11" s="21" t="s">
        <v>40</v>
      </c>
      <c r="C11" s="19">
        <f>C10*Assumptions!E8</f>
        <v>4046</v>
      </c>
      <c r="D11" s="44">
        <f>C11*Assumptions!$E$9</f>
        <v>43550.739399999999</v>
      </c>
      <c r="G11" t="str">
        <f>Assumptions!C46</f>
        <v>Construction Cost</v>
      </c>
      <c r="K11" s="55">
        <f ca="1">Assumptions!F46</f>
        <v>463939141.62200004</v>
      </c>
      <c r="L11" s="73">
        <f t="shared" ca="1" si="15"/>
        <v>0.71543653458727097</v>
      </c>
      <c r="M11" s="39">
        <f t="shared" ca="1" si="18"/>
        <v>34145.258341859902</v>
      </c>
      <c r="R11" s="79">
        <f t="shared" si="12"/>
        <v>1</v>
      </c>
      <c r="S11" s="80"/>
      <c r="T11" s="66">
        <f>IF(AND(T$3&gt;=$C$26,T$3&lt;$C$27),1/($C$27-$C$26),0)</f>
        <v>0.25</v>
      </c>
      <c r="U11" s="66">
        <f t="shared" ref="U11:CF11" si="21">IF(AND(U$3&gt;=$C$26,U$3&lt;$C$27),1/($C$27-$C$26),0)</f>
        <v>0.25</v>
      </c>
      <c r="V11" s="66">
        <f t="shared" si="21"/>
        <v>0.25</v>
      </c>
      <c r="W11" s="66">
        <f t="shared" si="21"/>
        <v>0.25</v>
      </c>
      <c r="X11" s="66">
        <f t="shared" si="21"/>
        <v>0</v>
      </c>
      <c r="Y11" s="66">
        <f t="shared" si="21"/>
        <v>0</v>
      </c>
      <c r="Z11" s="66">
        <f t="shared" si="21"/>
        <v>0</v>
      </c>
      <c r="AA11" s="66">
        <f t="shared" si="21"/>
        <v>0</v>
      </c>
      <c r="AB11" s="66">
        <f t="shared" si="21"/>
        <v>0</v>
      </c>
      <c r="AC11" s="66">
        <f t="shared" si="21"/>
        <v>0</v>
      </c>
      <c r="AD11" s="66">
        <f t="shared" si="21"/>
        <v>0</v>
      </c>
      <c r="AE11" s="66">
        <f t="shared" si="21"/>
        <v>0</v>
      </c>
      <c r="AF11" s="66">
        <f t="shared" si="21"/>
        <v>0</v>
      </c>
      <c r="AG11" s="66">
        <f t="shared" si="21"/>
        <v>0</v>
      </c>
      <c r="AH11" s="66">
        <f t="shared" si="21"/>
        <v>0</v>
      </c>
      <c r="AI11" s="66">
        <f t="shared" si="21"/>
        <v>0</v>
      </c>
      <c r="AJ11" s="66">
        <f t="shared" si="21"/>
        <v>0</v>
      </c>
      <c r="AK11" s="66">
        <f t="shared" si="21"/>
        <v>0</v>
      </c>
      <c r="AL11" s="66">
        <f t="shared" si="21"/>
        <v>0</v>
      </c>
      <c r="AM11" s="66">
        <f t="shared" si="21"/>
        <v>0</v>
      </c>
      <c r="AN11" s="66">
        <f t="shared" si="21"/>
        <v>0</v>
      </c>
      <c r="AO11" s="66">
        <f t="shared" si="21"/>
        <v>0</v>
      </c>
      <c r="AP11" s="66">
        <f t="shared" si="21"/>
        <v>0</v>
      </c>
      <c r="AQ11" s="66">
        <f t="shared" si="21"/>
        <v>0</v>
      </c>
      <c r="AR11" s="66">
        <f t="shared" si="21"/>
        <v>0</v>
      </c>
      <c r="AS11" s="66">
        <f t="shared" si="21"/>
        <v>0</v>
      </c>
      <c r="AT11" s="66">
        <f t="shared" si="21"/>
        <v>0</v>
      </c>
      <c r="AU11" s="66">
        <f t="shared" si="21"/>
        <v>0</v>
      </c>
      <c r="AV11" s="66">
        <f t="shared" si="21"/>
        <v>0</v>
      </c>
      <c r="AW11" s="66">
        <f t="shared" si="21"/>
        <v>0</v>
      </c>
      <c r="AX11" s="66">
        <f t="shared" si="21"/>
        <v>0</v>
      </c>
      <c r="AY11" s="66">
        <f t="shared" si="21"/>
        <v>0</v>
      </c>
      <c r="AZ11" s="66">
        <f t="shared" si="21"/>
        <v>0</v>
      </c>
      <c r="BA11" s="66">
        <f t="shared" si="21"/>
        <v>0</v>
      </c>
      <c r="BB11" s="66">
        <f t="shared" si="21"/>
        <v>0</v>
      </c>
      <c r="BC11" s="66">
        <f t="shared" si="21"/>
        <v>0</v>
      </c>
      <c r="BD11" s="66">
        <f t="shared" si="21"/>
        <v>0</v>
      </c>
      <c r="BE11" s="66">
        <f t="shared" si="21"/>
        <v>0</v>
      </c>
      <c r="BF11" s="66">
        <f t="shared" si="21"/>
        <v>0</v>
      </c>
      <c r="BG11" s="66">
        <f t="shared" si="21"/>
        <v>0</v>
      </c>
      <c r="BH11" s="66">
        <f t="shared" si="21"/>
        <v>0</v>
      </c>
      <c r="BI11" s="66">
        <f t="shared" si="21"/>
        <v>0</v>
      </c>
      <c r="BJ11" s="66">
        <f t="shared" si="21"/>
        <v>0</v>
      </c>
      <c r="BK11" s="66">
        <f t="shared" si="21"/>
        <v>0</v>
      </c>
      <c r="BL11" s="66">
        <f t="shared" si="21"/>
        <v>0</v>
      </c>
      <c r="BM11" s="66">
        <f t="shared" si="21"/>
        <v>0</v>
      </c>
      <c r="BN11" s="66">
        <f t="shared" si="21"/>
        <v>0</v>
      </c>
      <c r="BO11" s="66">
        <f t="shared" si="21"/>
        <v>0</v>
      </c>
      <c r="BP11" s="66">
        <f t="shared" si="21"/>
        <v>0</v>
      </c>
      <c r="BQ11" s="66">
        <f t="shared" si="21"/>
        <v>0</v>
      </c>
      <c r="BR11" s="66">
        <f t="shared" si="21"/>
        <v>0</v>
      </c>
      <c r="BS11" s="66">
        <f t="shared" si="21"/>
        <v>0</v>
      </c>
      <c r="BT11" s="66">
        <f t="shared" si="21"/>
        <v>0</v>
      </c>
      <c r="BU11" s="66">
        <f t="shared" si="21"/>
        <v>0</v>
      </c>
      <c r="BV11" s="66">
        <f t="shared" si="21"/>
        <v>0</v>
      </c>
      <c r="BW11" s="66">
        <f t="shared" si="21"/>
        <v>0</v>
      </c>
      <c r="BX11" s="66">
        <f t="shared" si="21"/>
        <v>0</v>
      </c>
      <c r="BY11" s="66">
        <f t="shared" si="21"/>
        <v>0</v>
      </c>
      <c r="BZ11" s="66">
        <f t="shared" si="21"/>
        <v>0</v>
      </c>
      <c r="CA11" s="66">
        <f t="shared" si="21"/>
        <v>0</v>
      </c>
      <c r="CB11" s="66">
        <f t="shared" si="21"/>
        <v>0</v>
      </c>
      <c r="CC11" s="66">
        <f t="shared" si="21"/>
        <v>0</v>
      </c>
      <c r="CD11" s="66">
        <f t="shared" si="21"/>
        <v>0</v>
      </c>
      <c r="CE11" s="66">
        <f t="shared" si="21"/>
        <v>0</v>
      </c>
      <c r="CF11" s="66">
        <f t="shared" si="21"/>
        <v>0</v>
      </c>
      <c r="CG11" s="66">
        <f t="shared" ref="CG11:CU11" si="22">IF(AND(CG$3&gt;=$C$26,CG$3&lt;$C$27),1/($C$27-$C$26),0)</f>
        <v>0</v>
      </c>
      <c r="CH11" s="66">
        <f t="shared" si="22"/>
        <v>0</v>
      </c>
      <c r="CI11" s="66">
        <f t="shared" si="22"/>
        <v>0</v>
      </c>
      <c r="CJ11" s="66">
        <f t="shared" si="22"/>
        <v>0</v>
      </c>
      <c r="CK11" s="66">
        <f t="shared" si="22"/>
        <v>0</v>
      </c>
      <c r="CL11" s="66">
        <f t="shared" si="22"/>
        <v>0</v>
      </c>
      <c r="CM11" s="66">
        <f t="shared" si="22"/>
        <v>0</v>
      </c>
      <c r="CN11" s="66">
        <f t="shared" si="22"/>
        <v>0</v>
      </c>
      <c r="CO11" s="66">
        <f t="shared" si="22"/>
        <v>0</v>
      </c>
      <c r="CP11" s="66">
        <f t="shared" si="22"/>
        <v>0</v>
      </c>
      <c r="CQ11" s="66">
        <f t="shared" si="22"/>
        <v>0</v>
      </c>
      <c r="CR11" s="66">
        <f t="shared" si="22"/>
        <v>0</v>
      </c>
      <c r="CS11" s="66">
        <f t="shared" si="22"/>
        <v>0</v>
      </c>
      <c r="CT11" s="66">
        <f t="shared" si="22"/>
        <v>0</v>
      </c>
      <c r="CU11" s="66">
        <f t="shared" si="22"/>
        <v>0</v>
      </c>
    </row>
    <row r="12" spans="1:99" x14ac:dyDescent="0.35">
      <c r="B12" s="21" t="s">
        <v>44</v>
      </c>
      <c r="C12" s="20">
        <v>2</v>
      </c>
      <c r="D12" s="21"/>
      <c r="G12" t="str">
        <f>Assumptions!C58</f>
        <v>Design &amp; Development Consultants</v>
      </c>
      <c r="K12" s="55">
        <f ca="1">Assumptions!F58</f>
        <v>40019451.214691721</v>
      </c>
      <c r="L12" s="73">
        <f t="shared" ca="1" si="15"/>
        <v>6.1713649322675937E-2</v>
      </c>
      <c r="M12" s="39">
        <f t="shared" ca="1" si="18"/>
        <v>2945.3744636585529</v>
      </c>
      <c r="Q12" t="str">
        <f>G11</f>
        <v>Construction Cost</v>
      </c>
      <c r="R12" s="40">
        <f t="shared" ca="1" si="12"/>
        <v>463939141.62200016</v>
      </c>
      <c r="S12" s="19"/>
      <c r="T12" s="40">
        <f ca="1">T13*$K11</f>
        <v>0</v>
      </c>
      <c r="U12" s="40">
        <f t="shared" ref="U12:CF12" ca="1" si="23">U13*$K11</f>
        <v>0</v>
      </c>
      <c r="V12" s="40">
        <f t="shared" ca="1" si="23"/>
        <v>0</v>
      </c>
      <c r="W12" s="40">
        <f t="shared" ca="1" si="23"/>
        <v>0</v>
      </c>
      <c r="X12" s="40">
        <f t="shared" ca="1" si="23"/>
        <v>24417849.559052631</v>
      </c>
      <c r="Y12" s="40">
        <f t="shared" ca="1" si="23"/>
        <v>24417849.559052631</v>
      </c>
      <c r="Z12" s="40">
        <f t="shared" ca="1" si="23"/>
        <v>24417849.559052631</v>
      </c>
      <c r="AA12" s="40">
        <f t="shared" ca="1" si="23"/>
        <v>24417849.559052631</v>
      </c>
      <c r="AB12" s="40">
        <f t="shared" ca="1" si="23"/>
        <v>24417849.559052631</v>
      </c>
      <c r="AC12" s="40">
        <f t="shared" ca="1" si="23"/>
        <v>24417849.559052631</v>
      </c>
      <c r="AD12" s="40">
        <f t="shared" ca="1" si="23"/>
        <v>24417849.559052631</v>
      </c>
      <c r="AE12" s="40">
        <f t="shared" ca="1" si="23"/>
        <v>24417849.559052631</v>
      </c>
      <c r="AF12" s="40">
        <f t="shared" ca="1" si="23"/>
        <v>24417849.559052631</v>
      </c>
      <c r="AG12" s="40">
        <f t="shared" ca="1" si="23"/>
        <v>24417849.559052631</v>
      </c>
      <c r="AH12" s="40">
        <f t="shared" ca="1" si="23"/>
        <v>24417849.559052631</v>
      </c>
      <c r="AI12" s="40">
        <f t="shared" ca="1" si="23"/>
        <v>24417849.559052631</v>
      </c>
      <c r="AJ12" s="40">
        <f t="shared" ca="1" si="23"/>
        <v>24417849.559052631</v>
      </c>
      <c r="AK12" s="40">
        <f t="shared" ca="1" si="23"/>
        <v>24417849.559052631</v>
      </c>
      <c r="AL12" s="40">
        <f t="shared" ca="1" si="23"/>
        <v>24417849.559052631</v>
      </c>
      <c r="AM12" s="40">
        <f t="shared" ca="1" si="23"/>
        <v>24417849.559052631</v>
      </c>
      <c r="AN12" s="40">
        <f t="shared" ca="1" si="23"/>
        <v>24417849.559052631</v>
      </c>
      <c r="AO12" s="40">
        <f t="shared" ca="1" si="23"/>
        <v>24417849.559052631</v>
      </c>
      <c r="AP12" s="40">
        <f t="shared" ca="1" si="23"/>
        <v>24417849.559052631</v>
      </c>
      <c r="AQ12" s="40">
        <f t="shared" ca="1" si="23"/>
        <v>0</v>
      </c>
      <c r="AR12" s="40">
        <f t="shared" ca="1" si="23"/>
        <v>0</v>
      </c>
      <c r="AS12" s="40">
        <f t="shared" ca="1" si="23"/>
        <v>0</v>
      </c>
      <c r="AT12" s="40">
        <f t="shared" ca="1" si="23"/>
        <v>0</v>
      </c>
      <c r="AU12" s="40">
        <f t="shared" ca="1" si="23"/>
        <v>0</v>
      </c>
      <c r="AV12" s="40">
        <f t="shared" ca="1" si="23"/>
        <v>0</v>
      </c>
      <c r="AW12" s="40">
        <f t="shared" ca="1" si="23"/>
        <v>0</v>
      </c>
      <c r="AX12" s="40">
        <f t="shared" ca="1" si="23"/>
        <v>0</v>
      </c>
      <c r="AY12" s="40">
        <f t="shared" ca="1" si="23"/>
        <v>0</v>
      </c>
      <c r="AZ12" s="40">
        <f t="shared" ca="1" si="23"/>
        <v>0</v>
      </c>
      <c r="BA12" s="40">
        <f t="shared" ca="1" si="23"/>
        <v>0</v>
      </c>
      <c r="BB12" s="40">
        <f t="shared" ca="1" si="23"/>
        <v>0</v>
      </c>
      <c r="BC12" s="40">
        <f t="shared" ca="1" si="23"/>
        <v>0</v>
      </c>
      <c r="BD12" s="40">
        <f t="shared" ca="1" si="23"/>
        <v>0</v>
      </c>
      <c r="BE12" s="40">
        <f t="shared" ca="1" si="23"/>
        <v>0</v>
      </c>
      <c r="BF12" s="40">
        <f t="shared" ca="1" si="23"/>
        <v>0</v>
      </c>
      <c r="BG12" s="40">
        <f t="shared" ca="1" si="23"/>
        <v>0</v>
      </c>
      <c r="BH12" s="40">
        <f t="shared" ca="1" si="23"/>
        <v>0</v>
      </c>
      <c r="BI12" s="40">
        <f t="shared" ca="1" si="23"/>
        <v>0</v>
      </c>
      <c r="BJ12" s="40">
        <f t="shared" ca="1" si="23"/>
        <v>0</v>
      </c>
      <c r="BK12" s="40">
        <f t="shared" ca="1" si="23"/>
        <v>0</v>
      </c>
      <c r="BL12" s="40">
        <f t="shared" ca="1" si="23"/>
        <v>0</v>
      </c>
      <c r="BM12" s="40">
        <f t="shared" ca="1" si="23"/>
        <v>0</v>
      </c>
      <c r="BN12" s="40">
        <f t="shared" ca="1" si="23"/>
        <v>0</v>
      </c>
      <c r="BO12" s="40">
        <f t="shared" ca="1" si="23"/>
        <v>0</v>
      </c>
      <c r="BP12" s="40">
        <f t="shared" ca="1" si="23"/>
        <v>0</v>
      </c>
      <c r="BQ12" s="40">
        <f t="shared" ca="1" si="23"/>
        <v>0</v>
      </c>
      <c r="BR12" s="40">
        <f t="shared" ca="1" si="23"/>
        <v>0</v>
      </c>
      <c r="BS12" s="40">
        <f t="shared" ca="1" si="23"/>
        <v>0</v>
      </c>
      <c r="BT12" s="40">
        <f t="shared" ca="1" si="23"/>
        <v>0</v>
      </c>
      <c r="BU12" s="40">
        <f t="shared" ca="1" si="23"/>
        <v>0</v>
      </c>
      <c r="BV12" s="40">
        <f t="shared" ca="1" si="23"/>
        <v>0</v>
      </c>
      <c r="BW12" s="40">
        <f t="shared" ca="1" si="23"/>
        <v>0</v>
      </c>
      <c r="BX12" s="40">
        <f t="shared" ca="1" si="23"/>
        <v>0</v>
      </c>
      <c r="BY12" s="40">
        <f t="shared" ca="1" si="23"/>
        <v>0</v>
      </c>
      <c r="BZ12" s="40">
        <f t="shared" ca="1" si="23"/>
        <v>0</v>
      </c>
      <c r="CA12" s="40">
        <f t="shared" ca="1" si="23"/>
        <v>0</v>
      </c>
      <c r="CB12" s="40">
        <f t="shared" ca="1" si="23"/>
        <v>0</v>
      </c>
      <c r="CC12" s="40">
        <f t="shared" ca="1" si="23"/>
        <v>0</v>
      </c>
      <c r="CD12" s="40">
        <f t="shared" ca="1" si="23"/>
        <v>0</v>
      </c>
      <c r="CE12" s="40">
        <f t="shared" ca="1" si="23"/>
        <v>0</v>
      </c>
      <c r="CF12" s="40">
        <f t="shared" ca="1" si="23"/>
        <v>0</v>
      </c>
      <c r="CG12" s="40">
        <f t="shared" ref="CG12:CU12" ca="1" si="24">CG13*$K11</f>
        <v>0</v>
      </c>
      <c r="CH12" s="40">
        <f t="shared" ca="1" si="24"/>
        <v>0</v>
      </c>
      <c r="CI12" s="40">
        <f t="shared" ca="1" si="24"/>
        <v>0</v>
      </c>
      <c r="CJ12" s="40">
        <f t="shared" ca="1" si="24"/>
        <v>0</v>
      </c>
      <c r="CK12" s="40">
        <f t="shared" ca="1" si="24"/>
        <v>0</v>
      </c>
      <c r="CL12" s="40">
        <f t="shared" ca="1" si="24"/>
        <v>0</v>
      </c>
      <c r="CM12" s="40">
        <f t="shared" ca="1" si="24"/>
        <v>0</v>
      </c>
      <c r="CN12" s="40">
        <f t="shared" ca="1" si="24"/>
        <v>0</v>
      </c>
      <c r="CO12" s="40">
        <f t="shared" ca="1" si="24"/>
        <v>0</v>
      </c>
      <c r="CP12" s="40">
        <f t="shared" ca="1" si="24"/>
        <v>0</v>
      </c>
      <c r="CQ12" s="40">
        <f t="shared" ca="1" si="24"/>
        <v>0</v>
      </c>
      <c r="CR12" s="40">
        <f t="shared" ca="1" si="24"/>
        <v>0</v>
      </c>
      <c r="CS12" s="40">
        <f t="shared" ca="1" si="24"/>
        <v>0</v>
      </c>
      <c r="CT12" s="40">
        <f t="shared" ca="1" si="24"/>
        <v>0</v>
      </c>
      <c r="CU12" s="40">
        <f t="shared" ca="1" si="24"/>
        <v>0</v>
      </c>
    </row>
    <row r="13" spans="1:99" x14ac:dyDescent="0.35">
      <c r="B13" s="21"/>
      <c r="C13" s="21"/>
      <c r="D13" s="21"/>
      <c r="G13" t="str">
        <f>Assumptions!C64</f>
        <v>Development Permits</v>
      </c>
      <c r="K13" s="55">
        <f ca="1">Assumptions!F64</f>
        <v>5556495.7081100009</v>
      </c>
      <c r="L13" s="73">
        <f t="shared" ca="1" si="15"/>
        <v>8.5686239362364539E-3</v>
      </c>
      <c r="M13" s="39">
        <f t="shared" ca="1" si="18"/>
        <v>408.95014972337663</v>
      </c>
      <c r="R13" s="79">
        <f t="shared" si="12"/>
        <v>0.99999999999999956</v>
      </c>
      <c r="S13" s="80"/>
      <c r="T13" s="66">
        <f>IF(AND(T$3&gt;=$C$27,T$3&lt;=$C$28),1/($C$28-$C$27+1),0)</f>
        <v>0</v>
      </c>
      <c r="U13" s="66">
        <f t="shared" ref="U13:CF13" si="25">IF(AND(U$3&gt;=$C$27,U$3&lt;=$C$28),1/($C$28-$C$27+1),0)</f>
        <v>0</v>
      </c>
      <c r="V13" s="66">
        <f t="shared" si="25"/>
        <v>0</v>
      </c>
      <c r="W13" s="66">
        <f t="shared" si="25"/>
        <v>0</v>
      </c>
      <c r="X13" s="66">
        <f t="shared" si="25"/>
        <v>5.2631578947368418E-2</v>
      </c>
      <c r="Y13" s="66">
        <f t="shared" si="25"/>
        <v>5.2631578947368418E-2</v>
      </c>
      <c r="Z13" s="66">
        <f t="shared" si="25"/>
        <v>5.2631578947368418E-2</v>
      </c>
      <c r="AA13" s="66">
        <f t="shared" si="25"/>
        <v>5.2631578947368418E-2</v>
      </c>
      <c r="AB13" s="66">
        <f t="shared" si="25"/>
        <v>5.2631578947368418E-2</v>
      </c>
      <c r="AC13" s="66">
        <f t="shared" si="25"/>
        <v>5.2631578947368418E-2</v>
      </c>
      <c r="AD13" s="66">
        <f t="shared" si="25"/>
        <v>5.2631578947368418E-2</v>
      </c>
      <c r="AE13" s="66">
        <f t="shared" si="25"/>
        <v>5.2631578947368418E-2</v>
      </c>
      <c r="AF13" s="66">
        <f t="shared" si="25"/>
        <v>5.2631578947368418E-2</v>
      </c>
      <c r="AG13" s="66">
        <f t="shared" si="25"/>
        <v>5.2631578947368418E-2</v>
      </c>
      <c r="AH13" s="66">
        <f t="shared" si="25"/>
        <v>5.2631578947368418E-2</v>
      </c>
      <c r="AI13" s="66">
        <f t="shared" si="25"/>
        <v>5.2631578947368418E-2</v>
      </c>
      <c r="AJ13" s="66">
        <f t="shared" si="25"/>
        <v>5.2631578947368418E-2</v>
      </c>
      <c r="AK13" s="66">
        <f t="shared" si="25"/>
        <v>5.2631578947368418E-2</v>
      </c>
      <c r="AL13" s="66">
        <f t="shared" si="25"/>
        <v>5.2631578947368418E-2</v>
      </c>
      <c r="AM13" s="66">
        <f t="shared" si="25"/>
        <v>5.2631578947368418E-2</v>
      </c>
      <c r="AN13" s="66">
        <f t="shared" si="25"/>
        <v>5.2631578947368418E-2</v>
      </c>
      <c r="AO13" s="66">
        <f t="shared" si="25"/>
        <v>5.2631578947368418E-2</v>
      </c>
      <c r="AP13" s="66">
        <f t="shared" si="25"/>
        <v>5.2631578947368418E-2</v>
      </c>
      <c r="AQ13" s="66">
        <f t="shared" si="25"/>
        <v>0</v>
      </c>
      <c r="AR13" s="66">
        <f t="shared" si="25"/>
        <v>0</v>
      </c>
      <c r="AS13" s="66">
        <f t="shared" si="25"/>
        <v>0</v>
      </c>
      <c r="AT13" s="66">
        <f t="shared" si="25"/>
        <v>0</v>
      </c>
      <c r="AU13" s="66">
        <f t="shared" si="25"/>
        <v>0</v>
      </c>
      <c r="AV13" s="66">
        <f t="shared" si="25"/>
        <v>0</v>
      </c>
      <c r="AW13" s="66">
        <f t="shared" si="25"/>
        <v>0</v>
      </c>
      <c r="AX13" s="66">
        <f t="shared" si="25"/>
        <v>0</v>
      </c>
      <c r="AY13" s="66">
        <f t="shared" si="25"/>
        <v>0</v>
      </c>
      <c r="AZ13" s="66">
        <f t="shared" si="25"/>
        <v>0</v>
      </c>
      <c r="BA13" s="66">
        <f t="shared" si="25"/>
        <v>0</v>
      </c>
      <c r="BB13" s="66">
        <f t="shared" si="25"/>
        <v>0</v>
      </c>
      <c r="BC13" s="66">
        <f t="shared" si="25"/>
        <v>0</v>
      </c>
      <c r="BD13" s="66">
        <f t="shared" si="25"/>
        <v>0</v>
      </c>
      <c r="BE13" s="66">
        <f t="shared" si="25"/>
        <v>0</v>
      </c>
      <c r="BF13" s="66">
        <f t="shared" si="25"/>
        <v>0</v>
      </c>
      <c r="BG13" s="66">
        <f t="shared" si="25"/>
        <v>0</v>
      </c>
      <c r="BH13" s="66">
        <f t="shared" si="25"/>
        <v>0</v>
      </c>
      <c r="BI13" s="66">
        <f t="shared" si="25"/>
        <v>0</v>
      </c>
      <c r="BJ13" s="66">
        <f t="shared" si="25"/>
        <v>0</v>
      </c>
      <c r="BK13" s="66">
        <f t="shared" si="25"/>
        <v>0</v>
      </c>
      <c r="BL13" s="66">
        <f t="shared" si="25"/>
        <v>0</v>
      </c>
      <c r="BM13" s="66">
        <f t="shared" si="25"/>
        <v>0</v>
      </c>
      <c r="BN13" s="66">
        <f t="shared" si="25"/>
        <v>0</v>
      </c>
      <c r="BO13" s="66">
        <f t="shared" si="25"/>
        <v>0</v>
      </c>
      <c r="BP13" s="66">
        <f t="shared" si="25"/>
        <v>0</v>
      </c>
      <c r="BQ13" s="66">
        <f t="shared" si="25"/>
        <v>0</v>
      </c>
      <c r="BR13" s="66">
        <f t="shared" si="25"/>
        <v>0</v>
      </c>
      <c r="BS13" s="66">
        <f t="shared" si="25"/>
        <v>0</v>
      </c>
      <c r="BT13" s="66">
        <f t="shared" si="25"/>
        <v>0</v>
      </c>
      <c r="BU13" s="66">
        <f t="shared" si="25"/>
        <v>0</v>
      </c>
      <c r="BV13" s="66">
        <f t="shared" si="25"/>
        <v>0</v>
      </c>
      <c r="BW13" s="66">
        <f t="shared" si="25"/>
        <v>0</v>
      </c>
      <c r="BX13" s="66">
        <f t="shared" si="25"/>
        <v>0</v>
      </c>
      <c r="BY13" s="66">
        <f t="shared" si="25"/>
        <v>0</v>
      </c>
      <c r="BZ13" s="66">
        <f t="shared" si="25"/>
        <v>0</v>
      </c>
      <c r="CA13" s="66">
        <f t="shared" si="25"/>
        <v>0</v>
      </c>
      <c r="CB13" s="66">
        <f t="shared" si="25"/>
        <v>0</v>
      </c>
      <c r="CC13" s="66">
        <f t="shared" si="25"/>
        <v>0</v>
      </c>
      <c r="CD13" s="66">
        <f t="shared" si="25"/>
        <v>0</v>
      </c>
      <c r="CE13" s="66">
        <f t="shared" si="25"/>
        <v>0</v>
      </c>
      <c r="CF13" s="66">
        <f t="shared" si="25"/>
        <v>0</v>
      </c>
      <c r="CG13" s="66">
        <f t="shared" ref="CG13:CU13" si="26">IF(AND(CG$3&gt;=$C$27,CG$3&lt;=$C$28),1/($C$28-$C$27+1),0)</f>
        <v>0</v>
      </c>
      <c r="CH13" s="66">
        <f t="shared" si="26"/>
        <v>0</v>
      </c>
      <c r="CI13" s="66">
        <f t="shared" si="26"/>
        <v>0</v>
      </c>
      <c r="CJ13" s="66">
        <f t="shared" si="26"/>
        <v>0</v>
      </c>
      <c r="CK13" s="66">
        <f t="shared" si="26"/>
        <v>0</v>
      </c>
      <c r="CL13" s="66">
        <f t="shared" si="26"/>
        <v>0</v>
      </c>
      <c r="CM13" s="66">
        <f t="shared" si="26"/>
        <v>0</v>
      </c>
      <c r="CN13" s="66">
        <f t="shared" si="26"/>
        <v>0</v>
      </c>
      <c r="CO13" s="66">
        <f t="shared" si="26"/>
        <v>0</v>
      </c>
      <c r="CP13" s="66">
        <f t="shared" si="26"/>
        <v>0</v>
      </c>
      <c r="CQ13" s="66">
        <f t="shared" si="26"/>
        <v>0</v>
      </c>
      <c r="CR13" s="66">
        <f t="shared" si="26"/>
        <v>0</v>
      </c>
      <c r="CS13" s="66">
        <f t="shared" si="26"/>
        <v>0</v>
      </c>
      <c r="CT13" s="66">
        <f t="shared" si="26"/>
        <v>0</v>
      </c>
      <c r="CU13" s="66">
        <f t="shared" si="26"/>
        <v>0</v>
      </c>
    </row>
    <row r="14" spans="1:99" x14ac:dyDescent="0.35">
      <c r="B14" s="21" t="s">
        <v>45</v>
      </c>
      <c r="C14" s="22">
        <f ca="1">C15/C16</f>
        <v>8092</v>
      </c>
      <c r="D14" s="44">
        <f ca="1">C14*Assumptions!$E$9</f>
        <v>87101.478799999997</v>
      </c>
      <c r="G14" t="str">
        <f>Assumptions!C71</f>
        <v>Marking &amp; Letting</v>
      </c>
      <c r="K14" s="55">
        <f>Assumptions!F71</f>
        <v>4640000</v>
      </c>
      <c r="L14" s="73">
        <f t="shared" ca="1" si="15"/>
        <v>7.1553038376521421E-3</v>
      </c>
      <c r="M14" s="39">
        <f t="shared" ca="1" si="18"/>
        <v>341.49737431578023</v>
      </c>
      <c r="Q14" t="str">
        <f>G12</f>
        <v>Design &amp; Development Consultants</v>
      </c>
      <c r="R14" s="40">
        <f t="shared" ca="1" si="12"/>
        <v>40019451.214691721</v>
      </c>
      <c r="S14" s="19"/>
      <c r="T14" s="40">
        <f ca="1">T15*$K12</f>
        <v>5002431.4018364651</v>
      </c>
      <c r="U14" s="40">
        <f t="shared" ref="U14:CF14" ca="1" si="27">U15*$K12</f>
        <v>5002431.4018364651</v>
      </c>
      <c r="V14" s="40">
        <f t="shared" ca="1" si="27"/>
        <v>5002431.4018364651</v>
      </c>
      <c r="W14" s="40">
        <f t="shared" ca="1" si="27"/>
        <v>5002431.4018364651</v>
      </c>
      <c r="X14" s="40">
        <f t="shared" ca="1" si="27"/>
        <v>1053143.4530182031</v>
      </c>
      <c r="Y14" s="40">
        <f t="shared" ca="1" si="27"/>
        <v>1053143.4530182031</v>
      </c>
      <c r="Z14" s="40">
        <f t="shared" ca="1" si="27"/>
        <v>1053143.4530182031</v>
      </c>
      <c r="AA14" s="40">
        <f t="shared" ca="1" si="27"/>
        <v>1053143.4530182031</v>
      </c>
      <c r="AB14" s="40">
        <f t="shared" ca="1" si="27"/>
        <v>1053143.4530182031</v>
      </c>
      <c r="AC14" s="40">
        <f t="shared" ca="1" si="27"/>
        <v>1053143.4530182031</v>
      </c>
      <c r="AD14" s="40">
        <f t="shared" ca="1" si="27"/>
        <v>1053143.4530182031</v>
      </c>
      <c r="AE14" s="40">
        <f t="shared" ca="1" si="27"/>
        <v>1053143.4530182031</v>
      </c>
      <c r="AF14" s="40">
        <f t="shared" ca="1" si="27"/>
        <v>1053143.4530182031</v>
      </c>
      <c r="AG14" s="40">
        <f t="shared" ca="1" si="27"/>
        <v>1053143.4530182031</v>
      </c>
      <c r="AH14" s="40">
        <f t="shared" ca="1" si="27"/>
        <v>1053143.4530182031</v>
      </c>
      <c r="AI14" s="40">
        <f t="shared" ca="1" si="27"/>
        <v>1053143.4530182031</v>
      </c>
      <c r="AJ14" s="40">
        <f t="shared" ca="1" si="27"/>
        <v>1053143.4530182031</v>
      </c>
      <c r="AK14" s="40">
        <f t="shared" ca="1" si="27"/>
        <v>1053143.4530182031</v>
      </c>
      <c r="AL14" s="40">
        <f t="shared" ca="1" si="27"/>
        <v>1053143.4530182031</v>
      </c>
      <c r="AM14" s="40">
        <f t="shared" ca="1" si="27"/>
        <v>1053143.4530182031</v>
      </c>
      <c r="AN14" s="40">
        <f t="shared" ca="1" si="27"/>
        <v>1053143.4530182031</v>
      </c>
      <c r="AO14" s="40">
        <f t="shared" ca="1" si="27"/>
        <v>1053143.4530182031</v>
      </c>
      <c r="AP14" s="40">
        <f t="shared" ca="1" si="27"/>
        <v>1053143.4530182031</v>
      </c>
      <c r="AQ14" s="40">
        <f t="shared" ca="1" si="27"/>
        <v>0</v>
      </c>
      <c r="AR14" s="40">
        <f t="shared" ca="1" si="27"/>
        <v>0</v>
      </c>
      <c r="AS14" s="40">
        <f t="shared" ca="1" si="27"/>
        <v>0</v>
      </c>
      <c r="AT14" s="40">
        <f t="shared" ca="1" si="27"/>
        <v>0</v>
      </c>
      <c r="AU14" s="40">
        <f t="shared" ca="1" si="27"/>
        <v>0</v>
      </c>
      <c r="AV14" s="40">
        <f t="shared" ca="1" si="27"/>
        <v>0</v>
      </c>
      <c r="AW14" s="40">
        <f t="shared" ca="1" si="27"/>
        <v>0</v>
      </c>
      <c r="AX14" s="40">
        <f t="shared" ca="1" si="27"/>
        <v>0</v>
      </c>
      <c r="AY14" s="40">
        <f t="shared" ca="1" si="27"/>
        <v>0</v>
      </c>
      <c r="AZ14" s="40">
        <f t="shared" ca="1" si="27"/>
        <v>0</v>
      </c>
      <c r="BA14" s="40">
        <f t="shared" ca="1" si="27"/>
        <v>0</v>
      </c>
      <c r="BB14" s="40">
        <f t="shared" ca="1" si="27"/>
        <v>0</v>
      </c>
      <c r="BC14" s="40">
        <f t="shared" ca="1" si="27"/>
        <v>0</v>
      </c>
      <c r="BD14" s="40">
        <f t="shared" ca="1" si="27"/>
        <v>0</v>
      </c>
      <c r="BE14" s="40">
        <f t="shared" ca="1" si="27"/>
        <v>0</v>
      </c>
      <c r="BF14" s="40">
        <f t="shared" ca="1" si="27"/>
        <v>0</v>
      </c>
      <c r="BG14" s="40">
        <f t="shared" ca="1" si="27"/>
        <v>0</v>
      </c>
      <c r="BH14" s="40">
        <f t="shared" ca="1" si="27"/>
        <v>0</v>
      </c>
      <c r="BI14" s="40">
        <f t="shared" ca="1" si="27"/>
        <v>0</v>
      </c>
      <c r="BJ14" s="40">
        <f t="shared" ca="1" si="27"/>
        <v>0</v>
      </c>
      <c r="BK14" s="40">
        <f t="shared" ca="1" si="27"/>
        <v>0</v>
      </c>
      <c r="BL14" s="40">
        <f t="shared" ca="1" si="27"/>
        <v>0</v>
      </c>
      <c r="BM14" s="40">
        <f t="shared" ca="1" si="27"/>
        <v>0</v>
      </c>
      <c r="BN14" s="40">
        <f t="shared" ca="1" si="27"/>
        <v>0</v>
      </c>
      <c r="BO14" s="40">
        <f t="shared" ca="1" si="27"/>
        <v>0</v>
      </c>
      <c r="BP14" s="40">
        <f t="shared" ca="1" si="27"/>
        <v>0</v>
      </c>
      <c r="BQ14" s="40">
        <f t="shared" ca="1" si="27"/>
        <v>0</v>
      </c>
      <c r="BR14" s="40">
        <f t="shared" ca="1" si="27"/>
        <v>0</v>
      </c>
      <c r="BS14" s="40">
        <f t="shared" ca="1" si="27"/>
        <v>0</v>
      </c>
      <c r="BT14" s="40">
        <f t="shared" ca="1" si="27"/>
        <v>0</v>
      </c>
      <c r="BU14" s="40">
        <f t="shared" ca="1" si="27"/>
        <v>0</v>
      </c>
      <c r="BV14" s="40">
        <f t="shared" ca="1" si="27"/>
        <v>0</v>
      </c>
      <c r="BW14" s="40">
        <f t="shared" ca="1" si="27"/>
        <v>0</v>
      </c>
      <c r="BX14" s="40">
        <f t="shared" ca="1" si="27"/>
        <v>0</v>
      </c>
      <c r="BY14" s="40">
        <f t="shared" ca="1" si="27"/>
        <v>0</v>
      </c>
      <c r="BZ14" s="40">
        <f t="shared" ca="1" si="27"/>
        <v>0</v>
      </c>
      <c r="CA14" s="40">
        <f t="shared" ca="1" si="27"/>
        <v>0</v>
      </c>
      <c r="CB14" s="40">
        <f t="shared" ca="1" si="27"/>
        <v>0</v>
      </c>
      <c r="CC14" s="40">
        <f t="shared" ca="1" si="27"/>
        <v>0</v>
      </c>
      <c r="CD14" s="40">
        <f t="shared" ca="1" si="27"/>
        <v>0</v>
      </c>
      <c r="CE14" s="40">
        <f t="shared" ca="1" si="27"/>
        <v>0</v>
      </c>
      <c r="CF14" s="40">
        <f t="shared" ca="1" si="27"/>
        <v>0</v>
      </c>
      <c r="CG14" s="40">
        <f t="shared" ref="CG14:CU14" ca="1" si="28">CG15*$K12</f>
        <v>0</v>
      </c>
      <c r="CH14" s="40">
        <f t="shared" ca="1" si="28"/>
        <v>0</v>
      </c>
      <c r="CI14" s="40">
        <f t="shared" ca="1" si="28"/>
        <v>0</v>
      </c>
      <c r="CJ14" s="40">
        <f t="shared" ca="1" si="28"/>
        <v>0</v>
      </c>
      <c r="CK14" s="40">
        <f t="shared" ca="1" si="28"/>
        <v>0</v>
      </c>
      <c r="CL14" s="40">
        <f t="shared" ca="1" si="28"/>
        <v>0</v>
      </c>
      <c r="CM14" s="40">
        <f t="shared" ca="1" si="28"/>
        <v>0</v>
      </c>
      <c r="CN14" s="40">
        <f t="shared" ca="1" si="28"/>
        <v>0</v>
      </c>
      <c r="CO14" s="40">
        <f t="shared" ca="1" si="28"/>
        <v>0</v>
      </c>
      <c r="CP14" s="40">
        <f t="shared" ca="1" si="28"/>
        <v>0</v>
      </c>
      <c r="CQ14" s="40">
        <f t="shared" ca="1" si="28"/>
        <v>0</v>
      </c>
      <c r="CR14" s="40">
        <f t="shared" ca="1" si="28"/>
        <v>0</v>
      </c>
      <c r="CS14" s="40">
        <f t="shared" ca="1" si="28"/>
        <v>0</v>
      </c>
      <c r="CT14" s="40">
        <f t="shared" ca="1" si="28"/>
        <v>0</v>
      </c>
      <c r="CU14" s="40">
        <f t="shared" ca="1" si="28"/>
        <v>0</v>
      </c>
    </row>
    <row r="15" spans="1:99" x14ac:dyDescent="0.35">
      <c r="B15" s="21" t="s">
        <v>47</v>
      </c>
      <c r="C15" s="19">
        <f ca="1">C14*C16</f>
        <v>6878.2</v>
      </c>
      <c r="D15" s="44">
        <f ca="1">C15*Assumptions!$E$9</f>
        <v>74036.256979999991</v>
      </c>
      <c r="G15" t="str">
        <f>Assumptions!C75</f>
        <v>Development Contingency</v>
      </c>
      <c r="K15" s="55">
        <f ca="1">Assumptions!F75</f>
        <v>6959087.12433</v>
      </c>
      <c r="L15" s="73">
        <f t="shared" ca="1" si="15"/>
        <v>1.0731548018809064E-2</v>
      </c>
      <c r="M15" s="39">
        <f t="shared" ca="1" si="18"/>
        <v>512.17887512789844</v>
      </c>
      <c r="R15" s="79">
        <f t="shared" si="12"/>
        <v>0.99999999999999944</v>
      </c>
      <c r="S15" s="80"/>
      <c r="T15" s="66">
        <f>IF(AND(T$3&gt;=$C$26,T$3&lt;$C$27),0.5/($C$27-$C$26),IF(AND(T$3&gt;=$C$27,T$3&lt;=$C$28),0.5/($C$28-$C$27+1),0))</f>
        <v>0.125</v>
      </c>
      <c r="U15" s="66">
        <f t="shared" ref="U15:CF15" si="29">IF(AND(U$3&gt;=$C$26,U$3&lt;$C$27),0.5/($C$27-$C$26),IF(AND(U$3&gt;=$C$27,U$3&lt;=$C$28),0.5/($C$28-$C$27+1),0))</f>
        <v>0.125</v>
      </c>
      <c r="V15" s="66">
        <f t="shared" si="29"/>
        <v>0.125</v>
      </c>
      <c r="W15" s="66">
        <f t="shared" si="29"/>
        <v>0.125</v>
      </c>
      <c r="X15" s="66">
        <f t="shared" si="29"/>
        <v>2.6315789473684209E-2</v>
      </c>
      <c r="Y15" s="66">
        <f t="shared" si="29"/>
        <v>2.6315789473684209E-2</v>
      </c>
      <c r="Z15" s="66">
        <f t="shared" si="29"/>
        <v>2.6315789473684209E-2</v>
      </c>
      <c r="AA15" s="66">
        <f t="shared" si="29"/>
        <v>2.6315789473684209E-2</v>
      </c>
      <c r="AB15" s="66">
        <f t="shared" si="29"/>
        <v>2.6315789473684209E-2</v>
      </c>
      <c r="AC15" s="66">
        <f t="shared" si="29"/>
        <v>2.6315789473684209E-2</v>
      </c>
      <c r="AD15" s="66">
        <f t="shared" si="29"/>
        <v>2.6315789473684209E-2</v>
      </c>
      <c r="AE15" s="66">
        <f t="shared" si="29"/>
        <v>2.6315789473684209E-2</v>
      </c>
      <c r="AF15" s="66">
        <f t="shared" si="29"/>
        <v>2.6315789473684209E-2</v>
      </c>
      <c r="AG15" s="66">
        <f t="shared" si="29"/>
        <v>2.6315789473684209E-2</v>
      </c>
      <c r="AH15" s="66">
        <f t="shared" si="29"/>
        <v>2.6315789473684209E-2</v>
      </c>
      <c r="AI15" s="66">
        <f t="shared" si="29"/>
        <v>2.6315789473684209E-2</v>
      </c>
      <c r="AJ15" s="66">
        <f t="shared" si="29"/>
        <v>2.6315789473684209E-2</v>
      </c>
      <c r="AK15" s="66">
        <f t="shared" si="29"/>
        <v>2.6315789473684209E-2</v>
      </c>
      <c r="AL15" s="66">
        <f t="shared" si="29"/>
        <v>2.6315789473684209E-2</v>
      </c>
      <c r="AM15" s="66">
        <f t="shared" si="29"/>
        <v>2.6315789473684209E-2</v>
      </c>
      <c r="AN15" s="66">
        <f t="shared" si="29"/>
        <v>2.6315789473684209E-2</v>
      </c>
      <c r="AO15" s="66">
        <f t="shared" si="29"/>
        <v>2.6315789473684209E-2</v>
      </c>
      <c r="AP15" s="66">
        <f t="shared" si="29"/>
        <v>2.6315789473684209E-2</v>
      </c>
      <c r="AQ15" s="66">
        <f t="shared" si="29"/>
        <v>0</v>
      </c>
      <c r="AR15" s="66">
        <f t="shared" si="29"/>
        <v>0</v>
      </c>
      <c r="AS15" s="66">
        <f t="shared" si="29"/>
        <v>0</v>
      </c>
      <c r="AT15" s="66">
        <f t="shared" si="29"/>
        <v>0</v>
      </c>
      <c r="AU15" s="66">
        <f t="shared" si="29"/>
        <v>0</v>
      </c>
      <c r="AV15" s="66">
        <f t="shared" si="29"/>
        <v>0</v>
      </c>
      <c r="AW15" s="66">
        <f t="shared" si="29"/>
        <v>0</v>
      </c>
      <c r="AX15" s="66">
        <f t="shared" si="29"/>
        <v>0</v>
      </c>
      <c r="AY15" s="66">
        <f t="shared" si="29"/>
        <v>0</v>
      </c>
      <c r="AZ15" s="66">
        <f t="shared" si="29"/>
        <v>0</v>
      </c>
      <c r="BA15" s="66">
        <f t="shared" si="29"/>
        <v>0</v>
      </c>
      <c r="BB15" s="66">
        <f t="shared" si="29"/>
        <v>0</v>
      </c>
      <c r="BC15" s="66">
        <f t="shared" si="29"/>
        <v>0</v>
      </c>
      <c r="BD15" s="66">
        <f t="shared" si="29"/>
        <v>0</v>
      </c>
      <c r="BE15" s="66">
        <f t="shared" si="29"/>
        <v>0</v>
      </c>
      <c r="BF15" s="66">
        <f t="shared" si="29"/>
        <v>0</v>
      </c>
      <c r="BG15" s="66">
        <f t="shared" si="29"/>
        <v>0</v>
      </c>
      <c r="BH15" s="66">
        <f t="shared" si="29"/>
        <v>0</v>
      </c>
      <c r="BI15" s="66">
        <f t="shared" si="29"/>
        <v>0</v>
      </c>
      <c r="BJ15" s="66">
        <f t="shared" si="29"/>
        <v>0</v>
      </c>
      <c r="BK15" s="66">
        <f t="shared" si="29"/>
        <v>0</v>
      </c>
      <c r="BL15" s="66">
        <f t="shared" si="29"/>
        <v>0</v>
      </c>
      <c r="BM15" s="66">
        <f t="shared" si="29"/>
        <v>0</v>
      </c>
      <c r="BN15" s="66">
        <f t="shared" si="29"/>
        <v>0</v>
      </c>
      <c r="BO15" s="66">
        <f t="shared" si="29"/>
        <v>0</v>
      </c>
      <c r="BP15" s="66">
        <f t="shared" si="29"/>
        <v>0</v>
      </c>
      <c r="BQ15" s="66">
        <f t="shared" si="29"/>
        <v>0</v>
      </c>
      <c r="BR15" s="66">
        <f t="shared" si="29"/>
        <v>0</v>
      </c>
      <c r="BS15" s="66">
        <f t="shared" si="29"/>
        <v>0</v>
      </c>
      <c r="BT15" s="66">
        <f t="shared" si="29"/>
        <v>0</v>
      </c>
      <c r="BU15" s="66">
        <f t="shared" si="29"/>
        <v>0</v>
      </c>
      <c r="BV15" s="66">
        <f t="shared" si="29"/>
        <v>0</v>
      </c>
      <c r="BW15" s="66">
        <f t="shared" si="29"/>
        <v>0</v>
      </c>
      <c r="BX15" s="66">
        <f t="shared" si="29"/>
        <v>0</v>
      </c>
      <c r="BY15" s="66">
        <f t="shared" si="29"/>
        <v>0</v>
      </c>
      <c r="BZ15" s="66">
        <f t="shared" si="29"/>
        <v>0</v>
      </c>
      <c r="CA15" s="66">
        <f t="shared" si="29"/>
        <v>0</v>
      </c>
      <c r="CB15" s="66">
        <f t="shared" si="29"/>
        <v>0</v>
      </c>
      <c r="CC15" s="66">
        <f t="shared" si="29"/>
        <v>0</v>
      </c>
      <c r="CD15" s="66">
        <f t="shared" si="29"/>
        <v>0</v>
      </c>
      <c r="CE15" s="66">
        <f t="shared" si="29"/>
        <v>0</v>
      </c>
      <c r="CF15" s="66">
        <f t="shared" si="29"/>
        <v>0</v>
      </c>
      <c r="CG15" s="66">
        <f t="shared" ref="CG15:CU15" si="30">IF(AND(CG$3&gt;=$C$26,CG$3&lt;$C$27),0.5/($C$27-$C$26),IF(AND(CG$3&gt;=$C$27,CG$3&lt;=$C$28),0.5/($C$28-$C$27+1),0))</f>
        <v>0</v>
      </c>
      <c r="CH15" s="66">
        <f t="shared" si="30"/>
        <v>0</v>
      </c>
      <c r="CI15" s="66">
        <f t="shared" si="30"/>
        <v>0</v>
      </c>
      <c r="CJ15" s="66">
        <f t="shared" si="30"/>
        <v>0</v>
      </c>
      <c r="CK15" s="66">
        <f t="shared" si="30"/>
        <v>0</v>
      </c>
      <c r="CL15" s="66">
        <f t="shared" si="30"/>
        <v>0</v>
      </c>
      <c r="CM15" s="66">
        <f t="shared" si="30"/>
        <v>0</v>
      </c>
      <c r="CN15" s="66">
        <f t="shared" si="30"/>
        <v>0</v>
      </c>
      <c r="CO15" s="66">
        <f t="shared" si="30"/>
        <v>0</v>
      </c>
      <c r="CP15" s="66">
        <f t="shared" si="30"/>
        <v>0</v>
      </c>
      <c r="CQ15" s="66">
        <f t="shared" si="30"/>
        <v>0</v>
      </c>
      <c r="CR15" s="66">
        <f t="shared" si="30"/>
        <v>0</v>
      </c>
      <c r="CS15" s="66">
        <f t="shared" si="30"/>
        <v>0</v>
      </c>
      <c r="CT15" s="66">
        <f t="shared" si="30"/>
        <v>0</v>
      </c>
      <c r="CU15" s="66">
        <f t="shared" si="30"/>
        <v>0</v>
      </c>
    </row>
    <row r="16" spans="1:99" x14ac:dyDescent="0.35">
      <c r="B16" s="21" t="s">
        <v>46</v>
      </c>
      <c r="C16" s="23">
        <v>0.85</v>
      </c>
      <c r="D16" s="21"/>
      <c r="G16" t="str">
        <f>Assumptions!C81</f>
        <v>Financing Administrative Cost</v>
      </c>
      <c r="K16" s="55">
        <f ca="1">R22</f>
        <v>20995841.157227881</v>
      </c>
      <c r="L16" s="73">
        <f t="shared" ca="1" si="15"/>
        <v>3.2377504915311946E-2</v>
      </c>
      <c r="M16" s="39">
        <f t="shared" ca="1" si="18"/>
        <v>1545.2639281776972</v>
      </c>
      <c r="Q16" t="str">
        <f>G13</f>
        <v>Development Permits</v>
      </c>
      <c r="R16" s="40">
        <f t="shared" ca="1" si="12"/>
        <v>5556495.7081100009</v>
      </c>
      <c r="S16" s="19"/>
      <c r="T16" s="40">
        <f ca="1">T17*$K13</f>
        <v>1389123.9270275002</v>
      </c>
      <c r="U16" s="40">
        <f t="shared" ref="U16:CF16" ca="1" si="31">U17*$K13</f>
        <v>1389123.9270275002</v>
      </c>
      <c r="V16" s="40">
        <f t="shared" ca="1" si="31"/>
        <v>1389123.9270275002</v>
      </c>
      <c r="W16" s="40">
        <f t="shared" ca="1" si="31"/>
        <v>1389123.9270275002</v>
      </c>
      <c r="X16" s="40">
        <f t="shared" ca="1" si="31"/>
        <v>0</v>
      </c>
      <c r="Y16" s="40">
        <f t="shared" ca="1" si="31"/>
        <v>0</v>
      </c>
      <c r="Z16" s="40">
        <f t="shared" ca="1" si="31"/>
        <v>0</v>
      </c>
      <c r="AA16" s="40">
        <f t="shared" ca="1" si="31"/>
        <v>0</v>
      </c>
      <c r="AB16" s="40">
        <f t="shared" ca="1" si="31"/>
        <v>0</v>
      </c>
      <c r="AC16" s="40">
        <f t="shared" ca="1" si="31"/>
        <v>0</v>
      </c>
      <c r="AD16" s="40">
        <f t="shared" ca="1" si="31"/>
        <v>0</v>
      </c>
      <c r="AE16" s="40">
        <f t="shared" ca="1" si="31"/>
        <v>0</v>
      </c>
      <c r="AF16" s="40">
        <f t="shared" ca="1" si="31"/>
        <v>0</v>
      </c>
      <c r="AG16" s="40">
        <f t="shared" ca="1" si="31"/>
        <v>0</v>
      </c>
      <c r="AH16" s="40">
        <f t="shared" ca="1" si="31"/>
        <v>0</v>
      </c>
      <c r="AI16" s="40">
        <f t="shared" ca="1" si="31"/>
        <v>0</v>
      </c>
      <c r="AJ16" s="40">
        <f t="shared" ca="1" si="31"/>
        <v>0</v>
      </c>
      <c r="AK16" s="40">
        <f t="shared" ca="1" si="31"/>
        <v>0</v>
      </c>
      <c r="AL16" s="40">
        <f t="shared" ca="1" si="31"/>
        <v>0</v>
      </c>
      <c r="AM16" s="40">
        <f t="shared" ca="1" si="31"/>
        <v>0</v>
      </c>
      <c r="AN16" s="40">
        <f t="shared" ca="1" si="31"/>
        <v>0</v>
      </c>
      <c r="AO16" s="40">
        <f t="shared" ca="1" si="31"/>
        <v>0</v>
      </c>
      <c r="AP16" s="40">
        <f t="shared" ca="1" si="31"/>
        <v>0</v>
      </c>
      <c r="AQ16" s="40">
        <f t="shared" ca="1" si="31"/>
        <v>0</v>
      </c>
      <c r="AR16" s="40">
        <f t="shared" ca="1" si="31"/>
        <v>0</v>
      </c>
      <c r="AS16" s="40">
        <f t="shared" ca="1" si="31"/>
        <v>0</v>
      </c>
      <c r="AT16" s="40">
        <f t="shared" ca="1" si="31"/>
        <v>0</v>
      </c>
      <c r="AU16" s="40">
        <f t="shared" ca="1" si="31"/>
        <v>0</v>
      </c>
      <c r="AV16" s="40">
        <f t="shared" ca="1" si="31"/>
        <v>0</v>
      </c>
      <c r="AW16" s="40">
        <f t="shared" ca="1" si="31"/>
        <v>0</v>
      </c>
      <c r="AX16" s="40">
        <f t="shared" ca="1" si="31"/>
        <v>0</v>
      </c>
      <c r="AY16" s="40">
        <f t="shared" ca="1" si="31"/>
        <v>0</v>
      </c>
      <c r="AZ16" s="40">
        <f t="shared" ca="1" si="31"/>
        <v>0</v>
      </c>
      <c r="BA16" s="40">
        <f t="shared" ca="1" si="31"/>
        <v>0</v>
      </c>
      <c r="BB16" s="40">
        <f t="shared" ca="1" si="31"/>
        <v>0</v>
      </c>
      <c r="BC16" s="40">
        <f t="shared" ca="1" si="31"/>
        <v>0</v>
      </c>
      <c r="BD16" s="40">
        <f t="shared" ca="1" si="31"/>
        <v>0</v>
      </c>
      <c r="BE16" s="40">
        <f t="shared" ca="1" si="31"/>
        <v>0</v>
      </c>
      <c r="BF16" s="40">
        <f t="shared" ca="1" si="31"/>
        <v>0</v>
      </c>
      <c r="BG16" s="40">
        <f t="shared" ca="1" si="31"/>
        <v>0</v>
      </c>
      <c r="BH16" s="40">
        <f t="shared" ca="1" si="31"/>
        <v>0</v>
      </c>
      <c r="BI16" s="40">
        <f t="shared" ca="1" si="31"/>
        <v>0</v>
      </c>
      <c r="BJ16" s="40">
        <f t="shared" ca="1" si="31"/>
        <v>0</v>
      </c>
      <c r="BK16" s="40">
        <f t="shared" ca="1" si="31"/>
        <v>0</v>
      </c>
      <c r="BL16" s="40">
        <f t="shared" ca="1" si="31"/>
        <v>0</v>
      </c>
      <c r="BM16" s="40">
        <f t="shared" ca="1" si="31"/>
        <v>0</v>
      </c>
      <c r="BN16" s="40">
        <f t="shared" ca="1" si="31"/>
        <v>0</v>
      </c>
      <c r="BO16" s="40">
        <f t="shared" ca="1" si="31"/>
        <v>0</v>
      </c>
      <c r="BP16" s="40">
        <f t="shared" ca="1" si="31"/>
        <v>0</v>
      </c>
      <c r="BQ16" s="40">
        <f t="shared" ca="1" si="31"/>
        <v>0</v>
      </c>
      <c r="BR16" s="40">
        <f t="shared" ca="1" si="31"/>
        <v>0</v>
      </c>
      <c r="BS16" s="40">
        <f t="shared" ca="1" si="31"/>
        <v>0</v>
      </c>
      <c r="BT16" s="40">
        <f t="shared" ca="1" si="31"/>
        <v>0</v>
      </c>
      <c r="BU16" s="40">
        <f t="shared" ca="1" si="31"/>
        <v>0</v>
      </c>
      <c r="BV16" s="40">
        <f t="shared" ca="1" si="31"/>
        <v>0</v>
      </c>
      <c r="BW16" s="40">
        <f t="shared" ca="1" si="31"/>
        <v>0</v>
      </c>
      <c r="BX16" s="40">
        <f t="shared" ca="1" si="31"/>
        <v>0</v>
      </c>
      <c r="BY16" s="40">
        <f t="shared" ca="1" si="31"/>
        <v>0</v>
      </c>
      <c r="BZ16" s="40">
        <f t="shared" ca="1" si="31"/>
        <v>0</v>
      </c>
      <c r="CA16" s="40">
        <f t="shared" ca="1" si="31"/>
        <v>0</v>
      </c>
      <c r="CB16" s="40">
        <f t="shared" ca="1" si="31"/>
        <v>0</v>
      </c>
      <c r="CC16" s="40">
        <f t="shared" ca="1" si="31"/>
        <v>0</v>
      </c>
      <c r="CD16" s="40">
        <f t="shared" ca="1" si="31"/>
        <v>0</v>
      </c>
      <c r="CE16" s="40">
        <f t="shared" ca="1" si="31"/>
        <v>0</v>
      </c>
      <c r="CF16" s="40">
        <f t="shared" ca="1" si="31"/>
        <v>0</v>
      </c>
      <c r="CG16" s="40">
        <f t="shared" ref="CG16:CU16" ca="1" si="32">CG17*$K13</f>
        <v>0</v>
      </c>
      <c r="CH16" s="40">
        <f t="shared" ca="1" si="32"/>
        <v>0</v>
      </c>
      <c r="CI16" s="40">
        <f t="shared" ca="1" si="32"/>
        <v>0</v>
      </c>
      <c r="CJ16" s="40">
        <f t="shared" ca="1" si="32"/>
        <v>0</v>
      </c>
      <c r="CK16" s="40">
        <f t="shared" ca="1" si="32"/>
        <v>0</v>
      </c>
      <c r="CL16" s="40">
        <f t="shared" ca="1" si="32"/>
        <v>0</v>
      </c>
      <c r="CM16" s="40">
        <f t="shared" ca="1" si="32"/>
        <v>0</v>
      </c>
      <c r="CN16" s="40">
        <f t="shared" ca="1" si="32"/>
        <v>0</v>
      </c>
      <c r="CO16" s="40">
        <f t="shared" ca="1" si="32"/>
        <v>0</v>
      </c>
      <c r="CP16" s="40">
        <f t="shared" ca="1" si="32"/>
        <v>0</v>
      </c>
      <c r="CQ16" s="40">
        <f t="shared" ca="1" si="32"/>
        <v>0</v>
      </c>
      <c r="CR16" s="40">
        <f t="shared" ca="1" si="32"/>
        <v>0</v>
      </c>
      <c r="CS16" s="40">
        <f t="shared" ca="1" si="32"/>
        <v>0</v>
      </c>
      <c r="CT16" s="40">
        <f t="shared" ca="1" si="32"/>
        <v>0</v>
      </c>
      <c r="CU16" s="40">
        <f t="shared" ca="1" si="32"/>
        <v>0</v>
      </c>
    </row>
    <row r="17" spans="2:99" x14ac:dyDescent="0.35">
      <c r="B17" s="21" t="s">
        <v>48</v>
      </c>
      <c r="C17" s="23">
        <v>0.25</v>
      </c>
      <c r="D17" s="21"/>
      <c r="G17" s="33" t="s">
        <v>36</v>
      </c>
      <c r="H17" s="33"/>
      <c r="I17" s="17"/>
      <c r="J17" s="17"/>
      <c r="K17" s="42">
        <f ca="1">SUM(K9:K16)</f>
        <v>648470016.82635963</v>
      </c>
      <c r="L17" s="74">
        <f ca="1">SUM(L9:L16)</f>
        <v>1</v>
      </c>
      <c r="M17" s="42">
        <f ca="1">K17/C22</f>
        <v>47726.467256187854</v>
      </c>
      <c r="R17" s="79">
        <f t="shared" si="12"/>
        <v>1</v>
      </c>
      <c r="S17" s="80"/>
      <c r="T17" s="66">
        <f>IF(AND(T$3&gt;=$C$26,T$3&lt;$C$27),1/($C$27-$C$26),0)</f>
        <v>0.25</v>
      </c>
      <c r="U17" s="66">
        <f t="shared" ref="U17:CF17" si="33">IF(AND(U$3&gt;=$C$26,U$3&lt;$C$27),1/($C$27-$C$26),0)</f>
        <v>0.25</v>
      </c>
      <c r="V17" s="66">
        <f t="shared" si="33"/>
        <v>0.25</v>
      </c>
      <c r="W17" s="66">
        <f t="shared" si="33"/>
        <v>0.25</v>
      </c>
      <c r="X17" s="66">
        <f t="shared" si="33"/>
        <v>0</v>
      </c>
      <c r="Y17" s="66">
        <f t="shared" si="33"/>
        <v>0</v>
      </c>
      <c r="Z17" s="66">
        <f t="shared" si="33"/>
        <v>0</v>
      </c>
      <c r="AA17" s="66">
        <f t="shared" si="33"/>
        <v>0</v>
      </c>
      <c r="AB17" s="66">
        <f t="shared" si="33"/>
        <v>0</v>
      </c>
      <c r="AC17" s="66">
        <f t="shared" si="33"/>
        <v>0</v>
      </c>
      <c r="AD17" s="66">
        <f t="shared" si="33"/>
        <v>0</v>
      </c>
      <c r="AE17" s="66">
        <f t="shared" si="33"/>
        <v>0</v>
      </c>
      <c r="AF17" s="66">
        <f t="shared" si="33"/>
        <v>0</v>
      </c>
      <c r="AG17" s="66">
        <f t="shared" si="33"/>
        <v>0</v>
      </c>
      <c r="AH17" s="66">
        <f t="shared" si="33"/>
        <v>0</v>
      </c>
      <c r="AI17" s="66">
        <f t="shared" si="33"/>
        <v>0</v>
      </c>
      <c r="AJ17" s="66">
        <f t="shared" si="33"/>
        <v>0</v>
      </c>
      <c r="AK17" s="66">
        <f t="shared" si="33"/>
        <v>0</v>
      </c>
      <c r="AL17" s="66">
        <f t="shared" si="33"/>
        <v>0</v>
      </c>
      <c r="AM17" s="66">
        <f t="shared" si="33"/>
        <v>0</v>
      </c>
      <c r="AN17" s="66">
        <f t="shared" si="33"/>
        <v>0</v>
      </c>
      <c r="AO17" s="66">
        <f t="shared" si="33"/>
        <v>0</v>
      </c>
      <c r="AP17" s="66">
        <f t="shared" si="33"/>
        <v>0</v>
      </c>
      <c r="AQ17" s="66">
        <f t="shared" si="33"/>
        <v>0</v>
      </c>
      <c r="AR17" s="66">
        <f t="shared" si="33"/>
        <v>0</v>
      </c>
      <c r="AS17" s="66">
        <f t="shared" si="33"/>
        <v>0</v>
      </c>
      <c r="AT17" s="66">
        <f t="shared" si="33"/>
        <v>0</v>
      </c>
      <c r="AU17" s="66">
        <f t="shared" si="33"/>
        <v>0</v>
      </c>
      <c r="AV17" s="66">
        <f t="shared" si="33"/>
        <v>0</v>
      </c>
      <c r="AW17" s="66">
        <f t="shared" si="33"/>
        <v>0</v>
      </c>
      <c r="AX17" s="66">
        <f t="shared" si="33"/>
        <v>0</v>
      </c>
      <c r="AY17" s="66">
        <f t="shared" si="33"/>
        <v>0</v>
      </c>
      <c r="AZ17" s="66">
        <f t="shared" si="33"/>
        <v>0</v>
      </c>
      <c r="BA17" s="66">
        <f t="shared" si="33"/>
        <v>0</v>
      </c>
      <c r="BB17" s="66">
        <f t="shared" si="33"/>
        <v>0</v>
      </c>
      <c r="BC17" s="66">
        <f t="shared" si="33"/>
        <v>0</v>
      </c>
      <c r="BD17" s="66">
        <f t="shared" si="33"/>
        <v>0</v>
      </c>
      <c r="BE17" s="66">
        <f t="shared" si="33"/>
        <v>0</v>
      </c>
      <c r="BF17" s="66">
        <f t="shared" si="33"/>
        <v>0</v>
      </c>
      <c r="BG17" s="66">
        <f t="shared" si="33"/>
        <v>0</v>
      </c>
      <c r="BH17" s="66">
        <f t="shared" si="33"/>
        <v>0</v>
      </c>
      <c r="BI17" s="66">
        <f t="shared" si="33"/>
        <v>0</v>
      </c>
      <c r="BJ17" s="66">
        <f t="shared" si="33"/>
        <v>0</v>
      </c>
      <c r="BK17" s="66">
        <f t="shared" si="33"/>
        <v>0</v>
      </c>
      <c r="BL17" s="66">
        <f t="shared" si="33"/>
        <v>0</v>
      </c>
      <c r="BM17" s="66">
        <f t="shared" si="33"/>
        <v>0</v>
      </c>
      <c r="BN17" s="66">
        <f t="shared" si="33"/>
        <v>0</v>
      </c>
      <c r="BO17" s="66">
        <f t="shared" si="33"/>
        <v>0</v>
      </c>
      <c r="BP17" s="66">
        <f t="shared" si="33"/>
        <v>0</v>
      </c>
      <c r="BQ17" s="66">
        <f t="shared" si="33"/>
        <v>0</v>
      </c>
      <c r="BR17" s="66">
        <f t="shared" si="33"/>
        <v>0</v>
      </c>
      <c r="BS17" s="66">
        <f t="shared" si="33"/>
        <v>0</v>
      </c>
      <c r="BT17" s="66">
        <f t="shared" si="33"/>
        <v>0</v>
      </c>
      <c r="BU17" s="66">
        <f t="shared" si="33"/>
        <v>0</v>
      </c>
      <c r="BV17" s="66">
        <f t="shared" si="33"/>
        <v>0</v>
      </c>
      <c r="BW17" s="66">
        <f t="shared" si="33"/>
        <v>0</v>
      </c>
      <c r="BX17" s="66">
        <f t="shared" si="33"/>
        <v>0</v>
      </c>
      <c r="BY17" s="66">
        <f t="shared" si="33"/>
        <v>0</v>
      </c>
      <c r="BZ17" s="66">
        <f t="shared" si="33"/>
        <v>0</v>
      </c>
      <c r="CA17" s="66">
        <f t="shared" si="33"/>
        <v>0</v>
      </c>
      <c r="CB17" s="66">
        <f t="shared" si="33"/>
        <v>0</v>
      </c>
      <c r="CC17" s="66">
        <f t="shared" si="33"/>
        <v>0</v>
      </c>
      <c r="CD17" s="66">
        <f t="shared" si="33"/>
        <v>0</v>
      </c>
      <c r="CE17" s="66">
        <f t="shared" si="33"/>
        <v>0</v>
      </c>
      <c r="CF17" s="66">
        <f t="shared" si="33"/>
        <v>0</v>
      </c>
      <c r="CG17" s="66">
        <f t="shared" ref="CG17:CU17" si="34">IF(AND(CG$3&gt;=$C$26,CG$3&lt;$C$27),1/($C$27-$C$26),0)</f>
        <v>0</v>
      </c>
      <c r="CH17" s="66">
        <f t="shared" si="34"/>
        <v>0</v>
      </c>
      <c r="CI17" s="66">
        <f t="shared" si="34"/>
        <v>0</v>
      </c>
      <c r="CJ17" s="66">
        <f t="shared" si="34"/>
        <v>0</v>
      </c>
      <c r="CK17" s="66">
        <f t="shared" si="34"/>
        <v>0</v>
      </c>
      <c r="CL17" s="66">
        <f t="shared" si="34"/>
        <v>0</v>
      </c>
      <c r="CM17" s="66">
        <f t="shared" si="34"/>
        <v>0</v>
      </c>
      <c r="CN17" s="66">
        <f t="shared" si="34"/>
        <v>0</v>
      </c>
      <c r="CO17" s="66">
        <f t="shared" si="34"/>
        <v>0</v>
      </c>
      <c r="CP17" s="66">
        <f t="shared" si="34"/>
        <v>0</v>
      </c>
      <c r="CQ17" s="66">
        <f t="shared" si="34"/>
        <v>0</v>
      </c>
      <c r="CR17" s="66">
        <f t="shared" si="34"/>
        <v>0</v>
      </c>
      <c r="CS17" s="66">
        <f t="shared" si="34"/>
        <v>0</v>
      </c>
      <c r="CT17" s="66">
        <f t="shared" si="34"/>
        <v>0</v>
      </c>
      <c r="CU17" s="66">
        <f t="shared" si="34"/>
        <v>0</v>
      </c>
    </row>
    <row r="18" spans="2:99" x14ac:dyDescent="0.35">
      <c r="B18" s="21" t="s">
        <v>49</v>
      </c>
      <c r="C18" s="22">
        <f>C17*C11</f>
        <v>1011.5</v>
      </c>
      <c r="D18" s="44">
        <f>C18*Assumptions!$E$9</f>
        <v>10887.68485</v>
      </c>
      <c r="Q18" t="str">
        <f>G14</f>
        <v>Marking &amp; Letting</v>
      </c>
      <c r="R18" s="40">
        <f t="shared" si="12"/>
        <v>4640000</v>
      </c>
      <c r="S18" s="19"/>
      <c r="T18" s="40">
        <f>T19*$K14</f>
        <v>201739.13043478259</v>
      </c>
      <c r="U18" s="40">
        <f t="shared" ref="U18:CF18" si="35">U19*$K14</f>
        <v>201739.13043478259</v>
      </c>
      <c r="V18" s="40">
        <f t="shared" si="35"/>
        <v>201739.13043478259</v>
      </c>
      <c r="W18" s="40">
        <f t="shared" si="35"/>
        <v>201739.13043478259</v>
      </c>
      <c r="X18" s="40">
        <f t="shared" si="35"/>
        <v>201739.13043478259</v>
      </c>
      <c r="Y18" s="40">
        <f t="shared" si="35"/>
        <v>201739.13043478259</v>
      </c>
      <c r="Z18" s="40">
        <f t="shared" si="35"/>
        <v>201739.13043478259</v>
      </c>
      <c r="AA18" s="40">
        <f t="shared" si="35"/>
        <v>201739.13043478259</v>
      </c>
      <c r="AB18" s="40">
        <f t="shared" si="35"/>
        <v>201739.13043478259</v>
      </c>
      <c r="AC18" s="40">
        <f t="shared" si="35"/>
        <v>201739.13043478259</v>
      </c>
      <c r="AD18" s="40">
        <f t="shared" si="35"/>
        <v>201739.13043478259</v>
      </c>
      <c r="AE18" s="40">
        <f t="shared" si="35"/>
        <v>201739.13043478259</v>
      </c>
      <c r="AF18" s="40">
        <f t="shared" si="35"/>
        <v>201739.13043478259</v>
      </c>
      <c r="AG18" s="40">
        <f t="shared" si="35"/>
        <v>201739.13043478259</v>
      </c>
      <c r="AH18" s="40">
        <f t="shared" si="35"/>
        <v>201739.13043478259</v>
      </c>
      <c r="AI18" s="40">
        <f t="shared" si="35"/>
        <v>201739.13043478259</v>
      </c>
      <c r="AJ18" s="40">
        <f t="shared" si="35"/>
        <v>201739.13043478259</v>
      </c>
      <c r="AK18" s="40">
        <f t="shared" si="35"/>
        <v>201739.13043478259</v>
      </c>
      <c r="AL18" s="40">
        <f t="shared" si="35"/>
        <v>201739.13043478259</v>
      </c>
      <c r="AM18" s="40">
        <f t="shared" si="35"/>
        <v>201739.13043478259</v>
      </c>
      <c r="AN18" s="40">
        <f t="shared" si="35"/>
        <v>201739.13043478259</v>
      </c>
      <c r="AO18" s="40">
        <f t="shared" si="35"/>
        <v>201739.13043478259</v>
      </c>
      <c r="AP18" s="40">
        <f t="shared" si="35"/>
        <v>201739.13043478259</v>
      </c>
      <c r="AQ18" s="40">
        <f t="shared" si="35"/>
        <v>0</v>
      </c>
      <c r="AR18" s="40">
        <f t="shared" si="35"/>
        <v>0</v>
      </c>
      <c r="AS18" s="40">
        <f t="shared" si="35"/>
        <v>0</v>
      </c>
      <c r="AT18" s="40">
        <f t="shared" si="35"/>
        <v>0</v>
      </c>
      <c r="AU18" s="40">
        <f t="shared" si="35"/>
        <v>0</v>
      </c>
      <c r="AV18" s="40">
        <f t="shared" si="35"/>
        <v>0</v>
      </c>
      <c r="AW18" s="40">
        <f t="shared" si="35"/>
        <v>0</v>
      </c>
      <c r="AX18" s="40">
        <f t="shared" si="35"/>
        <v>0</v>
      </c>
      <c r="AY18" s="40">
        <f t="shared" si="35"/>
        <v>0</v>
      </c>
      <c r="AZ18" s="40">
        <f t="shared" si="35"/>
        <v>0</v>
      </c>
      <c r="BA18" s="40">
        <f t="shared" si="35"/>
        <v>0</v>
      </c>
      <c r="BB18" s="40">
        <f t="shared" si="35"/>
        <v>0</v>
      </c>
      <c r="BC18" s="40">
        <f t="shared" si="35"/>
        <v>0</v>
      </c>
      <c r="BD18" s="40">
        <f t="shared" si="35"/>
        <v>0</v>
      </c>
      <c r="BE18" s="40">
        <f t="shared" si="35"/>
        <v>0</v>
      </c>
      <c r="BF18" s="40">
        <f t="shared" si="35"/>
        <v>0</v>
      </c>
      <c r="BG18" s="40">
        <f t="shared" si="35"/>
        <v>0</v>
      </c>
      <c r="BH18" s="40">
        <f t="shared" si="35"/>
        <v>0</v>
      </c>
      <c r="BI18" s="40">
        <f t="shared" si="35"/>
        <v>0</v>
      </c>
      <c r="BJ18" s="40">
        <f t="shared" si="35"/>
        <v>0</v>
      </c>
      <c r="BK18" s="40">
        <f t="shared" si="35"/>
        <v>0</v>
      </c>
      <c r="BL18" s="40">
        <f t="shared" si="35"/>
        <v>0</v>
      </c>
      <c r="BM18" s="40">
        <f t="shared" si="35"/>
        <v>0</v>
      </c>
      <c r="BN18" s="40">
        <f t="shared" si="35"/>
        <v>0</v>
      </c>
      <c r="BO18" s="40">
        <f t="shared" si="35"/>
        <v>0</v>
      </c>
      <c r="BP18" s="40">
        <f t="shared" si="35"/>
        <v>0</v>
      </c>
      <c r="BQ18" s="40">
        <f t="shared" si="35"/>
        <v>0</v>
      </c>
      <c r="BR18" s="40">
        <f t="shared" si="35"/>
        <v>0</v>
      </c>
      <c r="BS18" s="40">
        <f t="shared" si="35"/>
        <v>0</v>
      </c>
      <c r="BT18" s="40">
        <f t="shared" si="35"/>
        <v>0</v>
      </c>
      <c r="BU18" s="40">
        <f t="shared" si="35"/>
        <v>0</v>
      </c>
      <c r="BV18" s="40">
        <f t="shared" si="35"/>
        <v>0</v>
      </c>
      <c r="BW18" s="40">
        <f t="shared" si="35"/>
        <v>0</v>
      </c>
      <c r="BX18" s="40">
        <f t="shared" si="35"/>
        <v>0</v>
      </c>
      <c r="BY18" s="40">
        <f t="shared" si="35"/>
        <v>0</v>
      </c>
      <c r="BZ18" s="40">
        <f t="shared" si="35"/>
        <v>0</v>
      </c>
      <c r="CA18" s="40">
        <f t="shared" si="35"/>
        <v>0</v>
      </c>
      <c r="CB18" s="40">
        <f t="shared" si="35"/>
        <v>0</v>
      </c>
      <c r="CC18" s="40">
        <f t="shared" si="35"/>
        <v>0</v>
      </c>
      <c r="CD18" s="40">
        <f t="shared" si="35"/>
        <v>0</v>
      </c>
      <c r="CE18" s="40">
        <f t="shared" si="35"/>
        <v>0</v>
      </c>
      <c r="CF18" s="40">
        <f t="shared" si="35"/>
        <v>0</v>
      </c>
      <c r="CG18" s="40">
        <f t="shared" ref="CG18:CU18" si="36">CG19*$K14</f>
        <v>0</v>
      </c>
      <c r="CH18" s="40">
        <f t="shared" si="36"/>
        <v>0</v>
      </c>
      <c r="CI18" s="40">
        <f t="shared" si="36"/>
        <v>0</v>
      </c>
      <c r="CJ18" s="40">
        <f t="shared" si="36"/>
        <v>0</v>
      </c>
      <c r="CK18" s="40">
        <f t="shared" si="36"/>
        <v>0</v>
      </c>
      <c r="CL18" s="40">
        <f t="shared" si="36"/>
        <v>0</v>
      </c>
      <c r="CM18" s="40">
        <f t="shared" si="36"/>
        <v>0</v>
      </c>
      <c r="CN18" s="40">
        <f t="shared" si="36"/>
        <v>0</v>
      </c>
      <c r="CO18" s="40">
        <f t="shared" si="36"/>
        <v>0</v>
      </c>
      <c r="CP18" s="40">
        <f t="shared" si="36"/>
        <v>0</v>
      </c>
      <c r="CQ18" s="40">
        <f t="shared" si="36"/>
        <v>0</v>
      </c>
      <c r="CR18" s="40">
        <f t="shared" si="36"/>
        <v>0</v>
      </c>
      <c r="CS18" s="40">
        <f t="shared" si="36"/>
        <v>0</v>
      </c>
      <c r="CT18" s="40">
        <f t="shared" si="36"/>
        <v>0</v>
      </c>
      <c r="CU18" s="40">
        <f t="shared" si="36"/>
        <v>0</v>
      </c>
    </row>
    <row r="19" spans="2:99" x14ac:dyDescent="0.35">
      <c r="B19" s="21" t="s">
        <v>50</v>
      </c>
      <c r="C19" s="22">
        <f ca="1">ROUND(C14/C18,0)</f>
        <v>8</v>
      </c>
      <c r="G19" s="61" t="s">
        <v>70</v>
      </c>
      <c r="R19" s="79">
        <f t="shared" si="12"/>
        <v>0.99999999999999956</v>
      </c>
      <c r="S19" s="80"/>
      <c r="T19" s="66">
        <f>IF(AND(T$3&gt;=$C$26,T$3&lt;=$C$28),1/($C$28-$C$26+1),0)</f>
        <v>4.3478260869565216E-2</v>
      </c>
      <c r="U19" s="66">
        <f t="shared" ref="U19:CF19" si="37">IF(AND(U$3&gt;=$C$26,U$3&lt;=$C$28),1/($C$28-$C$26+1),0)</f>
        <v>4.3478260869565216E-2</v>
      </c>
      <c r="V19" s="66">
        <f t="shared" si="37"/>
        <v>4.3478260869565216E-2</v>
      </c>
      <c r="W19" s="66">
        <f t="shared" si="37"/>
        <v>4.3478260869565216E-2</v>
      </c>
      <c r="X19" s="66">
        <f t="shared" si="37"/>
        <v>4.3478260869565216E-2</v>
      </c>
      <c r="Y19" s="66">
        <f t="shared" si="37"/>
        <v>4.3478260869565216E-2</v>
      </c>
      <c r="Z19" s="66">
        <f t="shared" si="37"/>
        <v>4.3478260869565216E-2</v>
      </c>
      <c r="AA19" s="66">
        <f t="shared" si="37"/>
        <v>4.3478260869565216E-2</v>
      </c>
      <c r="AB19" s="66">
        <f t="shared" si="37"/>
        <v>4.3478260869565216E-2</v>
      </c>
      <c r="AC19" s="66">
        <f t="shared" si="37"/>
        <v>4.3478260869565216E-2</v>
      </c>
      <c r="AD19" s="66">
        <f t="shared" si="37"/>
        <v>4.3478260869565216E-2</v>
      </c>
      <c r="AE19" s="66">
        <f t="shared" si="37"/>
        <v>4.3478260869565216E-2</v>
      </c>
      <c r="AF19" s="66">
        <f t="shared" si="37"/>
        <v>4.3478260869565216E-2</v>
      </c>
      <c r="AG19" s="66">
        <f t="shared" si="37"/>
        <v>4.3478260869565216E-2</v>
      </c>
      <c r="AH19" s="66">
        <f t="shared" si="37"/>
        <v>4.3478260869565216E-2</v>
      </c>
      <c r="AI19" s="66">
        <f t="shared" si="37"/>
        <v>4.3478260869565216E-2</v>
      </c>
      <c r="AJ19" s="66">
        <f t="shared" si="37"/>
        <v>4.3478260869565216E-2</v>
      </c>
      <c r="AK19" s="66">
        <f t="shared" si="37"/>
        <v>4.3478260869565216E-2</v>
      </c>
      <c r="AL19" s="66">
        <f t="shared" si="37"/>
        <v>4.3478260869565216E-2</v>
      </c>
      <c r="AM19" s="66">
        <f t="shared" si="37"/>
        <v>4.3478260869565216E-2</v>
      </c>
      <c r="AN19" s="66">
        <f t="shared" si="37"/>
        <v>4.3478260869565216E-2</v>
      </c>
      <c r="AO19" s="66">
        <f t="shared" si="37"/>
        <v>4.3478260869565216E-2</v>
      </c>
      <c r="AP19" s="66">
        <f t="shared" si="37"/>
        <v>4.3478260869565216E-2</v>
      </c>
      <c r="AQ19" s="66">
        <f t="shared" si="37"/>
        <v>0</v>
      </c>
      <c r="AR19" s="66">
        <f t="shared" si="37"/>
        <v>0</v>
      </c>
      <c r="AS19" s="66">
        <f t="shared" si="37"/>
        <v>0</v>
      </c>
      <c r="AT19" s="66">
        <f t="shared" si="37"/>
        <v>0</v>
      </c>
      <c r="AU19" s="66">
        <f t="shared" si="37"/>
        <v>0</v>
      </c>
      <c r="AV19" s="66">
        <f t="shared" si="37"/>
        <v>0</v>
      </c>
      <c r="AW19" s="66">
        <f t="shared" si="37"/>
        <v>0</v>
      </c>
      <c r="AX19" s="66">
        <f t="shared" si="37"/>
        <v>0</v>
      </c>
      <c r="AY19" s="66">
        <f t="shared" si="37"/>
        <v>0</v>
      </c>
      <c r="AZ19" s="66">
        <f t="shared" si="37"/>
        <v>0</v>
      </c>
      <c r="BA19" s="66">
        <f t="shared" si="37"/>
        <v>0</v>
      </c>
      <c r="BB19" s="66">
        <f t="shared" si="37"/>
        <v>0</v>
      </c>
      <c r="BC19" s="66">
        <f t="shared" si="37"/>
        <v>0</v>
      </c>
      <c r="BD19" s="66">
        <f t="shared" si="37"/>
        <v>0</v>
      </c>
      <c r="BE19" s="66">
        <f t="shared" si="37"/>
        <v>0</v>
      </c>
      <c r="BF19" s="66">
        <f t="shared" si="37"/>
        <v>0</v>
      </c>
      <c r="BG19" s="66">
        <f t="shared" si="37"/>
        <v>0</v>
      </c>
      <c r="BH19" s="66">
        <f t="shared" si="37"/>
        <v>0</v>
      </c>
      <c r="BI19" s="66">
        <f t="shared" si="37"/>
        <v>0</v>
      </c>
      <c r="BJ19" s="66">
        <f t="shared" si="37"/>
        <v>0</v>
      </c>
      <c r="BK19" s="66">
        <f t="shared" si="37"/>
        <v>0</v>
      </c>
      <c r="BL19" s="66">
        <f t="shared" si="37"/>
        <v>0</v>
      </c>
      <c r="BM19" s="66">
        <f t="shared" si="37"/>
        <v>0</v>
      </c>
      <c r="BN19" s="66">
        <f t="shared" si="37"/>
        <v>0</v>
      </c>
      <c r="BO19" s="66">
        <f t="shared" si="37"/>
        <v>0</v>
      </c>
      <c r="BP19" s="66">
        <f t="shared" si="37"/>
        <v>0</v>
      </c>
      <c r="BQ19" s="66">
        <f t="shared" si="37"/>
        <v>0</v>
      </c>
      <c r="BR19" s="66">
        <f t="shared" si="37"/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37"/>
        <v>0</v>
      </c>
      <c r="BY19" s="66">
        <f t="shared" si="37"/>
        <v>0</v>
      </c>
      <c r="BZ19" s="66">
        <f t="shared" si="37"/>
        <v>0</v>
      </c>
      <c r="CA19" s="66">
        <f t="shared" si="37"/>
        <v>0</v>
      </c>
      <c r="CB19" s="66">
        <f t="shared" si="37"/>
        <v>0</v>
      </c>
      <c r="CC19" s="66">
        <f t="shared" si="37"/>
        <v>0</v>
      </c>
      <c r="CD19" s="66">
        <f t="shared" si="37"/>
        <v>0</v>
      </c>
      <c r="CE19" s="66">
        <f t="shared" si="37"/>
        <v>0</v>
      </c>
      <c r="CF19" s="66">
        <f t="shared" si="37"/>
        <v>0</v>
      </c>
      <c r="CG19" s="66">
        <f t="shared" ref="CG19:CU19" si="38">IF(AND(CG$3&gt;=$C$26,CG$3&lt;=$C$28),1/($C$28-$C$26+1),0)</f>
        <v>0</v>
      </c>
      <c r="CH19" s="66">
        <f t="shared" si="38"/>
        <v>0</v>
      </c>
      <c r="CI19" s="66">
        <f t="shared" si="38"/>
        <v>0</v>
      </c>
      <c r="CJ19" s="66">
        <f t="shared" si="38"/>
        <v>0</v>
      </c>
      <c r="CK19" s="66">
        <f t="shared" si="38"/>
        <v>0</v>
      </c>
      <c r="CL19" s="66">
        <f t="shared" si="38"/>
        <v>0</v>
      </c>
      <c r="CM19" s="66">
        <f t="shared" si="38"/>
        <v>0</v>
      </c>
      <c r="CN19" s="66">
        <f t="shared" si="38"/>
        <v>0</v>
      </c>
      <c r="CO19" s="66">
        <f t="shared" si="38"/>
        <v>0</v>
      </c>
      <c r="CP19" s="66">
        <f t="shared" si="38"/>
        <v>0</v>
      </c>
      <c r="CQ19" s="66">
        <f t="shared" si="38"/>
        <v>0</v>
      </c>
      <c r="CR19" s="66">
        <f t="shared" si="38"/>
        <v>0</v>
      </c>
      <c r="CS19" s="66">
        <f t="shared" si="38"/>
        <v>0</v>
      </c>
      <c r="CT19" s="66">
        <f t="shared" si="38"/>
        <v>0</v>
      </c>
      <c r="CU19" s="66">
        <f t="shared" si="38"/>
        <v>0</v>
      </c>
    </row>
    <row r="20" spans="2:99" x14ac:dyDescent="0.35">
      <c r="D20" s="44"/>
      <c r="G20" s="153" t="s">
        <v>67</v>
      </c>
      <c r="H20" s="152"/>
      <c r="K20" s="40">
        <f>L20*$K$9</f>
        <v>0</v>
      </c>
      <c r="L20" s="63">
        <f>1-L24</f>
        <v>0</v>
      </c>
      <c r="Q20" t="str">
        <f>G15</f>
        <v>Development Contingency</v>
      </c>
      <c r="R20" s="40">
        <f t="shared" ca="1" si="12"/>
        <v>6959087.1243300028</v>
      </c>
      <c r="S20" s="19"/>
      <c r="T20" s="40">
        <f ca="1">T21*$K15</f>
        <v>0</v>
      </c>
      <c r="U20" s="40">
        <f t="shared" ref="U20:CF20" ca="1" si="39">U21*$K15</f>
        <v>0</v>
      </c>
      <c r="V20" s="40">
        <f t="shared" ca="1" si="39"/>
        <v>0</v>
      </c>
      <c r="W20" s="40">
        <f t="shared" ca="1" si="39"/>
        <v>0</v>
      </c>
      <c r="X20" s="40">
        <f t="shared" ca="1" si="39"/>
        <v>366267.74338578945</v>
      </c>
      <c r="Y20" s="40">
        <f t="shared" ca="1" si="39"/>
        <v>366267.74338578945</v>
      </c>
      <c r="Z20" s="40">
        <f t="shared" ca="1" si="39"/>
        <v>366267.74338578945</v>
      </c>
      <c r="AA20" s="40">
        <f t="shared" ca="1" si="39"/>
        <v>366267.74338578945</v>
      </c>
      <c r="AB20" s="40">
        <f t="shared" ca="1" si="39"/>
        <v>366267.74338578945</v>
      </c>
      <c r="AC20" s="40">
        <f t="shared" ca="1" si="39"/>
        <v>366267.74338578945</v>
      </c>
      <c r="AD20" s="40">
        <f t="shared" ca="1" si="39"/>
        <v>366267.74338578945</v>
      </c>
      <c r="AE20" s="40">
        <f t="shared" ca="1" si="39"/>
        <v>366267.74338578945</v>
      </c>
      <c r="AF20" s="40">
        <f t="shared" ca="1" si="39"/>
        <v>366267.74338578945</v>
      </c>
      <c r="AG20" s="40">
        <f t="shared" ca="1" si="39"/>
        <v>366267.74338578945</v>
      </c>
      <c r="AH20" s="40">
        <f t="shared" ca="1" si="39"/>
        <v>366267.74338578945</v>
      </c>
      <c r="AI20" s="40">
        <f t="shared" ca="1" si="39"/>
        <v>366267.74338578945</v>
      </c>
      <c r="AJ20" s="40">
        <f t="shared" ca="1" si="39"/>
        <v>366267.74338578945</v>
      </c>
      <c r="AK20" s="40">
        <f t="shared" ca="1" si="39"/>
        <v>366267.74338578945</v>
      </c>
      <c r="AL20" s="40">
        <f t="shared" ca="1" si="39"/>
        <v>366267.74338578945</v>
      </c>
      <c r="AM20" s="40">
        <f t="shared" ca="1" si="39"/>
        <v>366267.74338578945</v>
      </c>
      <c r="AN20" s="40">
        <f t="shared" ca="1" si="39"/>
        <v>366267.74338578945</v>
      </c>
      <c r="AO20" s="40">
        <f t="shared" ca="1" si="39"/>
        <v>366267.74338578945</v>
      </c>
      <c r="AP20" s="40">
        <f t="shared" ca="1" si="39"/>
        <v>366267.74338578945</v>
      </c>
      <c r="AQ20" s="40">
        <f t="shared" ca="1" si="39"/>
        <v>0</v>
      </c>
      <c r="AR20" s="40">
        <f t="shared" ca="1" si="39"/>
        <v>0</v>
      </c>
      <c r="AS20" s="40">
        <f t="shared" ca="1" si="39"/>
        <v>0</v>
      </c>
      <c r="AT20" s="40">
        <f t="shared" ca="1" si="39"/>
        <v>0</v>
      </c>
      <c r="AU20" s="40">
        <f t="shared" ca="1" si="39"/>
        <v>0</v>
      </c>
      <c r="AV20" s="40">
        <f t="shared" ca="1" si="39"/>
        <v>0</v>
      </c>
      <c r="AW20" s="40">
        <f t="shared" ca="1" si="39"/>
        <v>0</v>
      </c>
      <c r="AX20" s="40">
        <f t="shared" ca="1" si="39"/>
        <v>0</v>
      </c>
      <c r="AY20" s="40">
        <f t="shared" ca="1" si="39"/>
        <v>0</v>
      </c>
      <c r="AZ20" s="40">
        <f t="shared" ca="1" si="39"/>
        <v>0</v>
      </c>
      <c r="BA20" s="40">
        <f t="shared" ca="1" si="39"/>
        <v>0</v>
      </c>
      <c r="BB20" s="40">
        <f t="shared" ca="1" si="39"/>
        <v>0</v>
      </c>
      <c r="BC20" s="40">
        <f t="shared" ca="1" si="39"/>
        <v>0</v>
      </c>
      <c r="BD20" s="40">
        <f t="shared" ca="1" si="39"/>
        <v>0</v>
      </c>
      <c r="BE20" s="40">
        <f t="shared" ca="1" si="39"/>
        <v>0</v>
      </c>
      <c r="BF20" s="40">
        <f t="shared" ca="1" si="39"/>
        <v>0</v>
      </c>
      <c r="BG20" s="40">
        <f t="shared" ca="1" si="39"/>
        <v>0</v>
      </c>
      <c r="BH20" s="40">
        <f t="shared" ca="1" si="39"/>
        <v>0</v>
      </c>
      <c r="BI20" s="40">
        <f t="shared" ca="1" si="39"/>
        <v>0</v>
      </c>
      <c r="BJ20" s="40">
        <f t="shared" ca="1" si="39"/>
        <v>0</v>
      </c>
      <c r="BK20" s="40">
        <f t="shared" ca="1" si="39"/>
        <v>0</v>
      </c>
      <c r="BL20" s="40">
        <f t="shared" ca="1" si="39"/>
        <v>0</v>
      </c>
      <c r="BM20" s="40">
        <f t="shared" ca="1" si="39"/>
        <v>0</v>
      </c>
      <c r="BN20" s="40">
        <f t="shared" ca="1" si="39"/>
        <v>0</v>
      </c>
      <c r="BO20" s="40">
        <f t="shared" ca="1" si="39"/>
        <v>0</v>
      </c>
      <c r="BP20" s="40">
        <f t="shared" ca="1" si="39"/>
        <v>0</v>
      </c>
      <c r="BQ20" s="40">
        <f t="shared" ca="1" si="39"/>
        <v>0</v>
      </c>
      <c r="BR20" s="40">
        <f t="shared" ca="1" si="39"/>
        <v>0</v>
      </c>
      <c r="BS20" s="40">
        <f t="shared" ca="1" si="39"/>
        <v>0</v>
      </c>
      <c r="BT20" s="40">
        <f t="shared" ca="1" si="39"/>
        <v>0</v>
      </c>
      <c r="BU20" s="40">
        <f t="shared" ca="1" si="39"/>
        <v>0</v>
      </c>
      <c r="BV20" s="40">
        <f t="shared" ca="1" si="39"/>
        <v>0</v>
      </c>
      <c r="BW20" s="40">
        <f t="shared" ca="1" si="39"/>
        <v>0</v>
      </c>
      <c r="BX20" s="40">
        <f t="shared" ca="1" si="39"/>
        <v>0</v>
      </c>
      <c r="BY20" s="40">
        <f t="shared" ca="1" si="39"/>
        <v>0</v>
      </c>
      <c r="BZ20" s="40">
        <f t="shared" ca="1" si="39"/>
        <v>0</v>
      </c>
      <c r="CA20" s="40">
        <f t="shared" ca="1" si="39"/>
        <v>0</v>
      </c>
      <c r="CB20" s="40">
        <f t="shared" ca="1" si="39"/>
        <v>0</v>
      </c>
      <c r="CC20" s="40">
        <f t="shared" ca="1" si="39"/>
        <v>0</v>
      </c>
      <c r="CD20" s="40">
        <f t="shared" ca="1" si="39"/>
        <v>0</v>
      </c>
      <c r="CE20" s="40">
        <f t="shared" ca="1" si="39"/>
        <v>0</v>
      </c>
      <c r="CF20" s="40">
        <f t="shared" ca="1" si="39"/>
        <v>0</v>
      </c>
      <c r="CG20" s="40">
        <f t="shared" ref="CG20:CU20" ca="1" si="40">CG21*$K15</f>
        <v>0</v>
      </c>
      <c r="CH20" s="40">
        <f t="shared" ca="1" si="40"/>
        <v>0</v>
      </c>
      <c r="CI20" s="40">
        <f t="shared" ca="1" si="40"/>
        <v>0</v>
      </c>
      <c r="CJ20" s="40">
        <f t="shared" ca="1" si="40"/>
        <v>0</v>
      </c>
      <c r="CK20" s="40">
        <f t="shared" ca="1" si="40"/>
        <v>0</v>
      </c>
      <c r="CL20" s="40">
        <f t="shared" ca="1" si="40"/>
        <v>0</v>
      </c>
      <c r="CM20" s="40">
        <f t="shared" ca="1" si="40"/>
        <v>0</v>
      </c>
      <c r="CN20" s="40">
        <f t="shared" ca="1" si="40"/>
        <v>0</v>
      </c>
      <c r="CO20" s="40">
        <f t="shared" ca="1" si="40"/>
        <v>0</v>
      </c>
      <c r="CP20" s="40">
        <f t="shared" ca="1" si="40"/>
        <v>0</v>
      </c>
      <c r="CQ20" s="40">
        <f t="shared" ca="1" si="40"/>
        <v>0</v>
      </c>
      <c r="CR20" s="40">
        <f t="shared" ca="1" si="40"/>
        <v>0</v>
      </c>
      <c r="CS20" s="40">
        <f t="shared" ca="1" si="40"/>
        <v>0</v>
      </c>
      <c r="CT20" s="40">
        <f t="shared" ca="1" si="40"/>
        <v>0</v>
      </c>
      <c r="CU20" s="40">
        <f t="shared" ca="1" si="40"/>
        <v>0</v>
      </c>
    </row>
    <row r="21" spans="2:99" x14ac:dyDescent="0.35">
      <c r="B21" s="21" t="s">
        <v>60</v>
      </c>
      <c r="C21" s="22">
        <f ca="1">Assumptions!J19</f>
        <v>5495.2201339663134</v>
      </c>
      <c r="D21" s="44">
        <f ca="1">C21*Assumptions!$E$9</f>
        <v>59150</v>
      </c>
      <c r="G21" t="s">
        <v>72</v>
      </c>
      <c r="K21" s="40">
        <f ca="1">L21*$K$11</f>
        <v>139181742.48660001</v>
      </c>
      <c r="L21" s="23">
        <v>0.3</v>
      </c>
      <c r="R21" s="79">
        <f t="shared" si="12"/>
        <v>0.99999999999999956</v>
      </c>
      <c r="S21" s="80"/>
      <c r="T21" s="66">
        <f>IF(AND(T$3&gt;=$C$27,T$3&lt;=$C$28),1/($C$28-$C$27+1),0)</f>
        <v>0</v>
      </c>
      <c r="U21" s="66">
        <f t="shared" ref="U21:CF21" si="41">IF(AND(U$3&gt;=$C$27,U$3&lt;=$C$28),1/($C$28-$C$27+1),0)</f>
        <v>0</v>
      </c>
      <c r="V21" s="66">
        <f t="shared" si="41"/>
        <v>0</v>
      </c>
      <c r="W21" s="66">
        <f t="shared" si="41"/>
        <v>0</v>
      </c>
      <c r="X21" s="66">
        <f t="shared" si="41"/>
        <v>5.2631578947368418E-2</v>
      </c>
      <c r="Y21" s="66">
        <f t="shared" si="41"/>
        <v>5.2631578947368418E-2</v>
      </c>
      <c r="Z21" s="66">
        <f t="shared" si="41"/>
        <v>5.2631578947368418E-2</v>
      </c>
      <c r="AA21" s="66">
        <f t="shared" si="41"/>
        <v>5.2631578947368418E-2</v>
      </c>
      <c r="AB21" s="66">
        <f t="shared" si="41"/>
        <v>5.2631578947368418E-2</v>
      </c>
      <c r="AC21" s="66">
        <f t="shared" si="41"/>
        <v>5.2631578947368418E-2</v>
      </c>
      <c r="AD21" s="66">
        <f t="shared" si="41"/>
        <v>5.2631578947368418E-2</v>
      </c>
      <c r="AE21" s="66">
        <f t="shared" si="41"/>
        <v>5.2631578947368418E-2</v>
      </c>
      <c r="AF21" s="66">
        <f t="shared" si="41"/>
        <v>5.2631578947368418E-2</v>
      </c>
      <c r="AG21" s="66">
        <f t="shared" si="41"/>
        <v>5.2631578947368418E-2</v>
      </c>
      <c r="AH21" s="66">
        <f t="shared" si="41"/>
        <v>5.2631578947368418E-2</v>
      </c>
      <c r="AI21" s="66">
        <f t="shared" si="41"/>
        <v>5.2631578947368418E-2</v>
      </c>
      <c r="AJ21" s="66">
        <f t="shared" si="41"/>
        <v>5.2631578947368418E-2</v>
      </c>
      <c r="AK21" s="66">
        <f t="shared" si="41"/>
        <v>5.2631578947368418E-2</v>
      </c>
      <c r="AL21" s="66">
        <f t="shared" si="41"/>
        <v>5.2631578947368418E-2</v>
      </c>
      <c r="AM21" s="66">
        <f t="shared" si="41"/>
        <v>5.2631578947368418E-2</v>
      </c>
      <c r="AN21" s="66">
        <f t="shared" si="41"/>
        <v>5.2631578947368418E-2</v>
      </c>
      <c r="AO21" s="66">
        <f t="shared" si="41"/>
        <v>5.2631578947368418E-2</v>
      </c>
      <c r="AP21" s="66">
        <f t="shared" si="41"/>
        <v>5.2631578947368418E-2</v>
      </c>
      <c r="AQ21" s="66">
        <f t="shared" si="41"/>
        <v>0</v>
      </c>
      <c r="AR21" s="66">
        <f t="shared" si="41"/>
        <v>0</v>
      </c>
      <c r="AS21" s="66">
        <f t="shared" si="41"/>
        <v>0</v>
      </c>
      <c r="AT21" s="66">
        <f t="shared" si="41"/>
        <v>0</v>
      </c>
      <c r="AU21" s="66">
        <f t="shared" si="41"/>
        <v>0</v>
      </c>
      <c r="AV21" s="66">
        <f t="shared" si="41"/>
        <v>0</v>
      </c>
      <c r="AW21" s="66">
        <f t="shared" si="41"/>
        <v>0</v>
      </c>
      <c r="AX21" s="66">
        <f t="shared" si="41"/>
        <v>0</v>
      </c>
      <c r="AY21" s="66">
        <f t="shared" si="41"/>
        <v>0</v>
      </c>
      <c r="AZ21" s="66">
        <f t="shared" si="41"/>
        <v>0</v>
      </c>
      <c r="BA21" s="66">
        <f t="shared" si="41"/>
        <v>0</v>
      </c>
      <c r="BB21" s="66">
        <f t="shared" si="41"/>
        <v>0</v>
      </c>
      <c r="BC21" s="66">
        <f t="shared" si="41"/>
        <v>0</v>
      </c>
      <c r="BD21" s="66">
        <f t="shared" si="41"/>
        <v>0</v>
      </c>
      <c r="BE21" s="66">
        <f t="shared" si="41"/>
        <v>0</v>
      </c>
      <c r="BF21" s="66">
        <f t="shared" si="41"/>
        <v>0</v>
      </c>
      <c r="BG21" s="66">
        <f t="shared" si="41"/>
        <v>0</v>
      </c>
      <c r="BH21" s="66">
        <f t="shared" si="41"/>
        <v>0</v>
      </c>
      <c r="BI21" s="66">
        <f t="shared" si="41"/>
        <v>0</v>
      </c>
      <c r="BJ21" s="66">
        <f t="shared" si="41"/>
        <v>0</v>
      </c>
      <c r="BK21" s="66">
        <f t="shared" si="41"/>
        <v>0</v>
      </c>
      <c r="BL21" s="66">
        <f t="shared" si="41"/>
        <v>0</v>
      </c>
      <c r="BM21" s="66">
        <f t="shared" si="41"/>
        <v>0</v>
      </c>
      <c r="BN21" s="66">
        <f t="shared" si="41"/>
        <v>0</v>
      </c>
      <c r="BO21" s="66">
        <f t="shared" si="41"/>
        <v>0</v>
      </c>
      <c r="BP21" s="66">
        <f t="shared" si="41"/>
        <v>0</v>
      </c>
      <c r="BQ21" s="66">
        <f t="shared" si="41"/>
        <v>0</v>
      </c>
      <c r="BR21" s="66">
        <f t="shared" si="41"/>
        <v>0</v>
      </c>
      <c r="BS21" s="66">
        <f t="shared" si="41"/>
        <v>0</v>
      </c>
      <c r="BT21" s="66">
        <f t="shared" si="41"/>
        <v>0</v>
      </c>
      <c r="BU21" s="66">
        <f t="shared" si="41"/>
        <v>0</v>
      </c>
      <c r="BV21" s="66">
        <f t="shared" si="41"/>
        <v>0</v>
      </c>
      <c r="BW21" s="66">
        <f t="shared" si="41"/>
        <v>0</v>
      </c>
      <c r="BX21" s="66">
        <f t="shared" si="41"/>
        <v>0</v>
      </c>
      <c r="BY21" s="66">
        <f t="shared" si="41"/>
        <v>0</v>
      </c>
      <c r="BZ21" s="66">
        <f t="shared" si="41"/>
        <v>0</v>
      </c>
      <c r="CA21" s="66">
        <f t="shared" si="41"/>
        <v>0</v>
      </c>
      <c r="CB21" s="66">
        <f t="shared" si="41"/>
        <v>0</v>
      </c>
      <c r="CC21" s="66">
        <f t="shared" si="41"/>
        <v>0</v>
      </c>
      <c r="CD21" s="66">
        <f t="shared" si="41"/>
        <v>0</v>
      </c>
      <c r="CE21" s="66">
        <f t="shared" si="41"/>
        <v>0</v>
      </c>
      <c r="CF21" s="66">
        <f t="shared" si="41"/>
        <v>0</v>
      </c>
      <c r="CG21" s="66">
        <f t="shared" ref="CG21:CU21" si="42">IF(AND(CG$3&gt;=$C$27,CG$3&lt;=$C$28),1/($C$28-$C$27+1),0)</f>
        <v>0</v>
      </c>
      <c r="CH21" s="66">
        <f t="shared" si="42"/>
        <v>0</v>
      </c>
      <c r="CI21" s="66">
        <f t="shared" si="42"/>
        <v>0</v>
      </c>
      <c r="CJ21" s="66">
        <f t="shared" si="42"/>
        <v>0</v>
      </c>
      <c r="CK21" s="66">
        <f t="shared" si="42"/>
        <v>0</v>
      </c>
      <c r="CL21" s="66">
        <f t="shared" si="42"/>
        <v>0</v>
      </c>
      <c r="CM21" s="66">
        <f t="shared" si="42"/>
        <v>0</v>
      </c>
      <c r="CN21" s="66">
        <f t="shared" si="42"/>
        <v>0</v>
      </c>
      <c r="CO21" s="66">
        <f t="shared" si="42"/>
        <v>0</v>
      </c>
      <c r="CP21" s="66">
        <f t="shared" si="42"/>
        <v>0</v>
      </c>
      <c r="CQ21" s="66">
        <f t="shared" si="42"/>
        <v>0</v>
      </c>
      <c r="CR21" s="66">
        <f t="shared" si="42"/>
        <v>0</v>
      </c>
      <c r="CS21" s="66">
        <f t="shared" si="42"/>
        <v>0</v>
      </c>
      <c r="CT21" s="66">
        <f t="shared" si="42"/>
        <v>0</v>
      </c>
      <c r="CU21" s="66">
        <f t="shared" si="42"/>
        <v>0</v>
      </c>
    </row>
    <row r="22" spans="2:99" x14ac:dyDescent="0.35">
      <c r="B22" s="53" t="s">
        <v>69</v>
      </c>
      <c r="C22" s="59">
        <f ca="1">SUM(C21,C14)</f>
        <v>13587.220133966313</v>
      </c>
      <c r="D22" s="59">
        <f ca="1">SUM(D21,D14)</f>
        <v>146251.47879999998</v>
      </c>
      <c r="G22" t="s">
        <v>73</v>
      </c>
      <c r="K22" s="40">
        <f ca="1">K17-K31-K24-K20-K21</f>
        <v>79330875.204359621</v>
      </c>
      <c r="Q22" t="str">
        <f>G16</f>
        <v>Financing Administrative Cost</v>
      </c>
      <c r="R22" s="40">
        <f t="shared" ca="1" si="12"/>
        <v>20995841.157227881</v>
      </c>
      <c r="S22" s="21"/>
      <c r="T22" s="40">
        <f ca="1">T62</f>
        <v>0</v>
      </c>
      <c r="U22" s="40">
        <f t="shared" ref="U22:CF22" ca="1" si="43">U62</f>
        <v>0</v>
      </c>
      <c r="V22" s="40">
        <f t="shared" ca="1" si="43"/>
        <v>0</v>
      </c>
      <c r="W22" s="40">
        <f t="shared" ca="1" si="43"/>
        <v>0</v>
      </c>
      <c r="X22" s="40">
        <f t="shared" ca="1" si="43"/>
        <v>0</v>
      </c>
      <c r="Y22" s="40">
        <f t="shared" ca="1" si="43"/>
        <v>0</v>
      </c>
      <c r="Z22" s="40">
        <f t="shared" ca="1" si="43"/>
        <v>0</v>
      </c>
      <c r="AA22" s="40">
        <f t="shared" ca="1" si="43"/>
        <v>0</v>
      </c>
      <c r="AB22" s="40">
        <f t="shared" ca="1" si="43"/>
        <v>0</v>
      </c>
      <c r="AC22" s="40">
        <f t="shared" ca="1" si="43"/>
        <v>42731.236728342032</v>
      </c>
      <c r="AD22" s="40">
        <f t="shared" ca="1" si="43"/>
        <v>226850.70083760328</v>
      </c>
      <c r="AE22" s="40">
        <f t="shared" ca="1" si="43"/>
        <v>510676.38397966285</v>
      </c>
      <c r="AF22" s="40">
        <f t="shared" ca="1" si="43"/>
        <v>795551.29550194368</v>
      </c>
      <c r="AG22" s="40">
        <f t="shared" ca="1" si="43"/>
        <v>953814.05194211286</v>
      </c>
      <c r="AH22" s="40">
        <f t="shared" ca="1" si="43"/>
        <v>1110266.2200097318</v>
      </c>
      <c r="AI22" s="40">
        <f t="shared" ca="1" si="43"/>
        <v>1393170.228167834</v>
      </c>
      <c r="AJ22" s="40">
        <f t="shared" ca="1" si="43"/>
        <v>1677884.8246984866</v>
      </c>
      <c r="AK22" s="40">
        <f t="shared" ca="1" si="43"/>
        <v>1962759.7362207675</v>
      </c>
      <c r="AL22" s="40">
        <f t="shared" ca="1" si="43"/>
        <v>2247634.6477430486</v>
      </c>
      <c r="AM22" s="40">
        <f t="shared" ca="1" si="43"/>
        <v>2532509.559265329</v>
      </c>
      <c r="AN22" s="40">
        <f t="shared" ca="1" si="43"/>
        <v>2817384.4707876104</v>
      </c>
      <c r="AO22" s="40">
        <f t="shared" ca="1" si="43"/>
        <v>3102259.3823098913</v>
      </c>
      <c r="AP22" s="40">
        <f t="shared" ca="1" si="43"/>
        <v>1622348.4190355157</v>
      </c>
      <c r="AQ22" s="40">
        <f t="shared" ca="1" si="43"/>
        <v>0</v>
      </c>
      <c r="AR22" s="40">
        <f t="shared" ca="1" si="43"/>
        <v>0</v>
      </c>
      <c r="AS22" s="40">
        <f t="shared" ca="1" si="43"/>
        <v>0</v>
      </c>
      <c r="AT22" s="40">
        <f t="shared" ca="1" si="43"/>
        <v>0</v>
      </c>
      <c r="AU22" s="40">
        <f t="shared" ca="1" si="43"/>
        <v>0</v>
      </c>
      <c r="AV22" s="40">
        <f t="shared" ca="1" si="43"/>
        <v>0</v>
      </c>
      <c r="AW22" s="40">
        <f t="shared" ca="1" si="43"/>
        <v>0</v>
      </c>
      <c r="AX22" s="40">
        <f t="shared" ca="1" si="43"/>
        <v>0</v>
      </c>
      <c r="AY22" s="40">
        <f t="shared" ca="1" si="43"/>
        <v>0</v>
      </c>
      <c r="AZ22" s="40">
        <f t="shared" ca="1" si="43"/>
        <v>0</v>
      </c>
      <c r="BA22" s="40">
        <f t="shared" ca="1" si="43"/>
        <v>0</v>
      </c>
      <c r="BB22" s="40">
        <f t="shared" ca="1" si="43"/>
        <v>0</v>
      </c>
      <c r="BC22" s="40">
        <f t="shared" ca="1" si="43"/>
        <v>0</v>
      </c>
      <c r="BD22" s="40">
        <f t="shared" ca="1" si="43"/>
        <v>0</v>
      </c>
      <c r="BE22" s="40">
        <f t="shared" ca="1" si="43"/>
        <v>0</v>
      </c>
      <c r="BF22" s="40">
        <f t="shared" ca="1" si="43"/>
        <v>0</v>
      </c>
      <c r="BG22" s="40">
        <f t="shared" ca="1" si="43"/>
        <v>0</v>
      </c>
      <c r="BH22" s="40">
        <f t="shared" ca="1" si="43"/>
        <v>0</v>
      </c>
      <c r="BI22" s="40">
        <f t="shared" ca="1" si="43"/>
        <v>0</v>
      </c>
      <c r="BJ22" s="40">
        <f t="shared" ca="1" si="43"/>
        <v>0</v>
      </c>
      <c r="BK22" s="40">
        <f t="shared" ca="1" si="43"/>
        <v>0</v>
      </c>
      <c r="BL22" s="40">
        <f t="shared" ca="1" si="43"/>
        <v>0</v>
      </c>
      <c r="BM22" s="40">
        <f t="shared" ca="1" si="43"/>
        <v>0</v>
      </c>
      <c r="BN22" s="40">
        <f t="shared" ca="1" si="43"/>
        <v>0</v>
      </c>
      <c r="BO22" s="40">
        <f t="shared" ca="1" si="43"/>
        <v>0</v>
      </c>
      <c r="BP22" s="40">
        <f t="shared" ca="1" si="43"/>
        <v>0</v>
      </c>
      <c r="BQ22" s="40">
        <f t="shared" ca="1" si="43"/>
        <v>0</v>
      </c>
      <c r="BR22" s="40">
        <f t="shared" ca="1" si="43"/>
        <v>0</v>
      </c>
      <c r="BS22" s="40">
        <f t="shared" ca="1" si="43"/>
        <v>0</v>
      </c>
      <c r="BT22" s="40">
        <f t="shared" ca="1" si="43"/>
        <v>0</v>
      </c>
      <c r="BU22" s="40">
        <f t="shared" ca="1" si="43"/>
        <v>0</v>
      </c>
      <c r="BV22" s="40">
        <f t="shared" ca="1" si="43"/>
        <v>0</v>
      </c>
      <c r="BW22" s="40">
        <f t="shared" ca="1" si="43"/>
        <v>0</v>
      </c>
      <c r="BX22" s="40">
        <f t="shared" ca="1" si="43"/>
        <v>0</v>
      </c>
      <c r="BY22" s="40">
        <f t="shared" ca="1" si="43"/>
        <v>0</v>
      </c>
      <c r="BZ22" s="40">
        <f t="shared" ca="1" si="43"/>
        <v>0</v>
      </c>
      <c r="CA22" s="40">
        <f t="shared" ca="1" si="43"/>
        <v>0</v>
      </c>
      <c r="CB22" s="40">
        <f t="shared" ca="1" si="43"/>
        <v>0</v>
      </c>
      <c r="CC22" s="40">
        <f t="shared" ca="1" si="43"/>
        <v>0</v>
      </c>
      <c r="CD22" s="40">
        <f t="shared" ca="1" si="43"/>
        <v>0</v>
      </c>
      <c r="CE22" s="40">
        <f t="shared" ca="1" si="43"/>
        <v>0</v>
      </c>
      <c r="CF22" s="40">
        <f t="shared" ca="1" si="43"/>
        <v>0</v>
      </c>
      <c r="CG22" s="40">
        <f t="shared" ref="CG22:CU22" ca="1" si="44">CG62</f>
        <v>0</v>
      </c>
      <c r="CH22" s="40">
        <f t="shared" ca="1" si="44"/>
        <v>0</v>
      </c>
      <c r="CI22" s="40">
        <f t="shared" ca="1" si="44"/>
        <v>0</v>
      </c>
      <c r="CJ22" s="40">
        <f t="shared" ca="1" si="44"/>
        <v>0</v>
      </c>
      <c r="CK22" s="40">
        <f t="shared" ca="1" si="44"/>
        <v>0</v>
      </c>
      <c r="CL22" s="40">
        <f t="shared" ca="1" si="44"/>
        <v>0</v>
      </c>
      <c r="CM22" s="40">
        <f t="shared" ca="1" si="44"/>
        <v>0</v>
      </c>
      <c r="CN22" s="40">
        <f t="shared" ca="1" si="44"/>
        <v>0</v>
      </c>
      <c r="CO22" s="40">
        <f t="shared" ca="1" si="44"/>
        <v>0</v>
      </c>
      <c r="CP22" s="40">
        <f t="shared" ca="1" si="44"/>
        <v>0</v>
      </c>
      <c r="CQ22" s="40">
        <f t="shared" ca="1" si="44"/>
        <v>0</v>
      </c>
      <c r="CR22" s="40">
        <f t="shared" ca="1" si="44"/>
        <v>0</v>
      </c>
      <c r="CS22" s="40">
        <f t="shared" ca="1" si="44"/>
        <v>0</v>
      </c>
      <c r="CT22" s="40">
        <f t="shared" ca="1" si="44"/>
        <v>0</v>
      </c>
      <c r="CU22" s="40">
        <f t="shared" ca="1" si="44"/>
        <v>0</v>
      </c>
    </row>
    <row r="23" spans="2:99" x14ac:dyDescent="0.35">
      <c r="G23" s="17" t="s">
        <v>74</v>
      </c>
      <c r="H23" s="17"/>
      <c r="I23" s="17"/>
      <c r="J23" s="17"/>
      <c r="K23" s="41">
        <f ca="1">SUM(K20:K22)</f>
        <v>218512617.69095963</v>
      </c>
      <c r="L23" s="17"/>
      <c r="S23" s="21"/>
    </row>
    <row r="24" spans="2:99" x14ac:dyDescent="0.35">
      <c r="G24" t="s">
        <v>71</v>
      </c>
      <c r="K24" s="40">
        <f>L24*$K$9</f>
        <v>105200000</v>
      </c>
      <c r="L24" s="23">
        <v>1</v>
      </c>
      <c r="Q24" s="33" t="s">
        <v>36</v>
      </c>
      <c r="R24" s="35">
        <f ca="1">SUM(R8,R10,R12,R14,R16,R18,R20,R22)</f>
        <v>648470016.82635987</v>
      </c>
      <c r="S24" s="81"/>
      <c r="T24" s="42">
        <f ca="1">SUM(T8,T10,T12,T14,T16,T18,T20,T22)</f>
        <v>112083294.45929874</v>
      </c>
      <c r="U24" s="42">
        <f t="shared" ref="U24:CF24" ca="1" si="45">SUM(U8,U10,U12,U14,U16,U18,U20,U22)</f>
        <v>6883294.4592987476</v>
      </c>
      <c r="V24" s="42">
        <f t="shared" ca="1" si="45"/>
        <v>6883294.4592987476</v>
      </c>
      <c r="W24" s="42">
        <f t="shared" ca="1" si="45"/>
        <v>6883294.4592987476</v>
      </c>
      <c r="X24" s="42">
        <f t="shared" ca="1" si="45"/>
        <v>26038999.885891404</v>
      </c>
      <c r="Y24" s="42">
        <f t="shared" ca="1" si="45"/>
        <v>26038999.885891404</v>
      </c>
      <c r="Z24" s="42">
        <f t="shared" ca="1" si="45"/>
        <v>26038999.885891404</v>
      </c>
      <c r="AA24" s="42">
        <f t="shared" ca="1" si="45"/>
        <v>26038999.885891404</v>
      </c>
      <c r="AB24" s="42">
        <f t="shared" ca="1" si="45"/>
        <v>26038999.885891404</v>
      </c>
      <c r="AC24" s="42">
        <f t="shared" ca="1" si="45"/>
        <v>26081731.122619744</v>
      </c>
      <c r="AD24" s="42">
        <f t="shared" ca="1" si="45"/>
        <v>26265850.586729009</v>
      </c>
      <c r="AE24" s="42">
        <f t="shared" ca="1" si="45"/>
        <v>26549676.269871067</v>
      </c>
      <c r="AF24" s="42">
        <f t="shared" ca="1" si="45"/>
        <v>26834551.181393348</v>
      </c>
      <c r="AG24" s="42">
        <f t="shared" ca="1" si="45"/>
        <v>26992813.937833518</v>
      </c>
      <c r="AH24" s="42">
        <f t="shared" ca="1" si="45"/>
        <v>27149266.105901137</v>
      </c>
      <c r="AI24" s="42">
        <f t="shared" ca="1" si="45"/>
        <v>27432170.11405924</v>
      </c>
      <c r="AJ24" s="42">
        <f t="shared" ca="1" si="45"/>
        <v>27716884.710589889</v>
      </c>
      <c r="AK24" s="42">
        <f t="shared" ca="1" si="45"/>
        <v>28001759.62211217</v>
      </c>
      <c r="AL24" s="42">
        <f t="shared" ca="1" si="45"/>
        <v>28286634.533634454</v>
      </c>
      <c r="AM24" s="42">
        <f t="shared" ca="1" si="45"/>
        <v>28571509.445156734</v>
      </c>
      <c r="AN24" s="42">
        <f t="shared" ca="1" si="45"/>
        <v>28856384.356679015</v>
      </c>
      <c r="AO24" s="42">
        <f t="shared" ca="1" si="45"/>
        <v>29141259.268201295</v>
      </c>
      <c r="AP24" s="42">
        <f t="shared" ca="1" si="45"/>
        <v>27661348.304926921</v>
      </c>
      <c r="AQ24" s="42">
        <f t="shared" ca="1" si="45"/>
        <v>0</v>
      </c>
      <c r="AR24" s="42">
        <f t="shared" ca="1" si="45"/>
        <v>0</v>
      </c>
      <c r="AS24" s="42">
        <f t="shared" ca="1" si="45"/>
        <v>0</v>
      </c>
      <c r="AT24" s="42">
        <f t="shared" ca="1" si="45"/>
        <v>0</v>
      </c>
      <c r="AU24" s="42">
        <f t="shared" ca="1" si="45"/>
        <v>0</v>
      </c>
      <c r="AV24" s="42">
        <f t="shared" ca="1" si="45"/>
        <v>0</v>
      </c>
      <c r="AW24" s="42">
        <f t="shared" ca="1" si="45"/>
        <v>0</v>
      </c>
      <c r="AX24" s="42">
        <f t="shared" ca="1" si="45"/>
        <v>0</v>
      </c>
      <c r="AY24" s="42">
        <f t="shared" ca="1" si="45"/>
        <v>0</v>
      </c>
      <c r="AZ24" s="42">
        <f t="shared" ca="1" si="45"/>
        <v>0</v>
      </c>
      <c r="BA24" s="42">
        <f t="shared" ca="1" si="45"/>
        <v>0</v>
      </c>
      <c r="BB24" s="42">
        <f t="shared" ca="1" si="45"/>
        <v>0</v>
      </c>
      <c r="BC24" s="42">
        <f t="shared" ca="1" si="45"/>
        <v>0</v>
      </c>
      <c r="BD24" s="42">
        <f t="shared" ca="1" si="45"/>
        <v>0</v>
      </c>
      <c r="BE24" s="42">
        <f t="shared" ca="1" si="45"/>
        <v>0</v>
      </c>
      <c r="BF24" s="42">
        <f t="shared" ca="1" si="45"/>
        <v>0</v>
      </c>
      <c r="BG24" s="42">
        <f t="shared" ca="1" si="45"/>
        <v>0</v>
      </c>
      <c r="BH24" s="42">
        <f t="shared" ca="1" si="45"/>
        <v>0</v>
      </c>
      <c r="BI24" s="42">
        <f t="shared" ca="1" si="45"/>
        <v>0</v>
      </c>
      <c r="BJ24" s="42">
        <f t="shared" ca="1" si="45"/>
        <v>0</v>
      </c>
      <c r="BK24" s="42">
        <f t="shared" ca="1" si="45"/>
        <v>0</v>
      </c>
      <c r="BL24" s="42">
        <f t="shared" ca="1" si="45"/>
        <v>0</v>
      </c>
      <c r="BM24" s="42">
        <f t="shared" ca="1" si="45"/>
        <v>0</v>
      </c>
      <c r="BN24" s="42">
        <f t="shared" ca="1" si="45"/>
        <v>0</v>
      </c>
      <c r="BO24" s="42">
        <f t="shared" ca="1" si="45"/>
        <v>0</v>
      </c>
      <c r="BP24" s="42">
        <f t="shared" ca="1" si="45"/>
        <v>0</v>
      </c>
      <c r="BQ24" s="42">
        <f t="shared" ca="1" si="45"/>
        <v>0</v>
      </c>
      <c r="BR24" s="42">
        <f t="shared" ca="1" si="45"/>
        <v>0</v>
      </c>
      <c r="BS24" s="42">
        <f t="shared" ca="1" si="45"/>
        <v>0</v>
      </c>
      <c r="BT24" s="42">
        <f t="shared" ca="1" si="45"/>
        <v>0</v>
      </c>
      <c r="BU24" s="42">
        <f t="shared" ca="1" si="45"/>
        <v>0</v>
      </c>
      <c r="BV24" s="42">
        <f t="shared" ca="1" si="45"/>
        <v>0</v>
      </c>
      <c r="BW24" s="42">
        <f t="shared" ca="1" si="45"/>
        <v>0</v>
      </c>
      <c r="BX24" s="42">
        <f t="shared" ca="1" si="45"/>
        <v>0</v>
      </c>
      <c r="BY24" s="42">
        <f t="shared" ca="1" si="45"/>
        <v>0</v>
      </c>
      <c r="BZ24" s="42">
        <f t="shared" ca="1" si="45"/>
        <v>0</v>
      </c>
      <c r="CA24" s="42">
        <f t="shared" ca="1" si="45"/>
        <v>0</v>
      </c>
      <c r="CB24" s="42">
        <f t="shared" ca="1" si="45"/>
        <v>0</v>
      </c>
      <c r="CC24" s="42">
        <f t="shared" ca="1" si="45"/>
        <v>0</v>
      </c>
      <c r="CD24" s="42">
        <f t="shared" ca="1" si="45"/>
        <v>0</v>
      </c>
      <c r="CE24" s="42">
        <f t="shared" ca="1" si="45"/>
        <v>0</v>
      </c>
      <c r="CF24" s="42">
        <f t="shared" ca="1" si="45"/>
        <v>0</v>
      </c>
      <c r="CG24" s="42">
        <f t="shared" ref="CG24:CU24" ca="1" si="46">SUM(CG8,CG10,CG12,CG14,CG16,CG18,CG20,CG22)</f>
        <v>0</v>
      </c>
      <c r="CH24" s="42">
        <f t="shared" ca="1" si="46"/>
        <v>0</v>
      </c>
      <c r="CI24" s="42">
        <f t="shared" ca="1" si="46"/>
        <v>0</v>
      </c>
      <c r="CJ24" s="42">
        <f t="shared" ca="1" si="46"/>
        <v>0</v>
      </c>
      <c r="CK24" s="42">
        <f t="shared" ca="1" si="46"/>
        <v>0</v>
      </c>
      <c r="CL24" s="42">
        <f t="shared" ca="1" si="46"/>
        <v>0</v>
      </c>
      <c r="CM24" s="42">
        <f t="shared" ca="1" si="46"/>
        <v>0</v>
      </c>
      <c r="CN24" s="42">
        <f t="shared" ca="1" si="46"/>
        <v>0</v>
      </c>
      <c r="CO24" s="42">
        <f t="shared" ca="1" si="46"/>
        <v>0</v>
      </c>
      <c r="CP24" s="42">
        <f t="shared" ca="1" si="46"/>
        <v>0</v>
      </c>
      <c r="CQ24" s="42">
        <f t="shared" ca="1" si="46"/>
        <v>0</v>
      </c>
      <c r="CR24" s="42">
        <f t="shared" ca="1" si="46"/>
        <v>0</v>
      </c>
      <c r="CS24" s="42">
        <f t="shared" ca="1" si="46"/>
        <v>0</v>
      </c>
      <c r="CT24" s="42">
        <f t="shared" ca="1" si="46"/>
        <v>0</v>
      </c>
      <c r="CU24" s="42">
        <f t="shared" ca="1" si="46"/>
        <v>0</v>
      </c>
    </row>
    <row r="25" spans="2:99" ht="18.5" x14ac:dyDescent="0.35">
      <c r="B25" s="166" t="s">
        <v>100</v>
      </c>
      <c r="G25" s="33" t="s">
        <v>75</v>
      </c>
      <c r="H25" s="33"/>
      <c r="I25" s="17"/>
      <c r="J25" s="17"/>
      <c r="K25" s="42">
        <f ca="1">SUM(K23:K24)</f>
        <v>323712617.69095963</v>
      </c>
      <c r="L25" s="64">
        <f ca="1">K25/SUM($K$31,$K$25)</f>
        <v>0.49919442578891038</v>
      </c>
      <c r="S25" s="21"/>
    </row>
    <row r="26" spans="2:99" x14ac:dyDescent="0.35">
      <c r="B26" t="s">
        <v>101</v>
      </c>
      <c r="C26" s="3">
        <v>0</v>
      </c>
      <c r="D26" s="71">
        <v>43617</v>
      </c>
      <c r="Q26" s="61" t="s">
        <v>85</v>
      </c>
      <c r="S26" s="21"/>
    </row>
    <row r="27" spans="2:99" x14ac:dyDescent="0.35">
      <c r="B27" t="s">
        <v>102</v>
      </c>
      <c r="C27" s="3">
        <v>4</v>
      </c>
      <c r="D27" s="71">
        <f>EDATE($D$26,C27)</f>
        <v>43739</v>
      </c>
      <c r="G27" s="62" t="s">
        <v>76</v>
      </c>
      <c r="Q27" t="s">
        <v>72</v>
      </c>
      <c r="R27" s="40">
        <f ca="1">SUM(T27:CU27)</f>
        <v>139181742.48660001</v>
      </c>
      <c r="T27" s="39">
        <f ca="1">IF(SUM($S$27:S27)&lt;$K$21,MIN($K$21-SUM($S$27:S27),T12),0)</f>
        <v>0</v>
      </c>
      <c r="U27" s="39">
        <f ca="1">IF(SUM($S$27:T27)&lt;$K$21,MIN($K$21-SUM($S$27:T27),U12),0)</f>
        <v>0</v>
      </c>
      <c r="V27" s="39">
        <f ca="1">IF(SUM($S$27:U27)&lt;$K$21,MIN($K$21-SUM($S$27:U27),V12),0)</f>
        <v>0</v>
      </c>
      <c r="W27" s="39">
        <f ca="1">IF(SUM($S$27:V27)&lt;$K$21,MIN($K$21-SUM($S$27:V27),W12),0)</f>
        <v>0</v>
      </c>
      <c r="X27" s="39">
        <f ca="1">IF(SUM($S$27:W27)&lt;$K$21,MIN($K$21-SUM($S$27:W27),X12),0)</f>
        <v>24417849.559052631</v>
      </c>
      <c r="Y27" s="39">
        <f ca="1">IF(SUM($S$27:X27)&lt;$K$21,MIN($K$21-SUM($S$27:X27),Y12),0)</f>
        <v>24417849.559052631</v>
      </c>
      <c r="Z27" s="39">
        <f ca="1">IF(SUM($S$27:Y27)&lt;$K$21,MIN($K$21-SUM($S$27:Y27),Z12),0)</f>
        <v>24417849.559052631</v>
      </c>
      <c r="AA27" s="39">
        <f ca="1">IF(SUM($S$27:Z27)&lt;$K$21,MIN($K$21-SUM($S$27:Z27),AA12),0)</f>
        <v>24417849.559052631</v>
      </c>
      <c r="AB27" s="39">
        <f ca="1">IF(SUM($S$27:AA27)&lt;$K$21,MIN($K$21-SUM($S$27:AA27),AB12),0)</f>
        <v>24417849.559052631</v>
      </c>
      <c r="AC27" s="39">
        <f ca="1">IF(SUM($S$27:AB27)&lt;$K$21,MIN($K$21-SUM($S$27:AB27),AC12),0)</f>
        <v>17092494.691336855</v>
      </c>
      <c r="AD27" s="39">
        <f ca="1">IF(SUM($S$27:AC27)&lt;$K$21,MIN($K$21-SUM($S$27:AC27),AD12),0)</f>
        <v>0</v>
      </c>
      <c r="AE27" s="39">
        <f ca="1">IF(SUM($S$27:AD27)&lt;$K$21,MIN($K$21-SUM($S$27:AD27),AE12),0)</f>
        <v>0</v>
      </c>
      <c r="AF27" s="39">
        <f ca="1">IF(SUM($S$27:AE27)&lt;$K$21,MIN($K$21-SUM($S$27:AE27),AF12),0)</f>
        <v>0</v>
      </c>
      <c r="AG27" s="39">
        <f ca="1">IF(SUM($S$27:AF27)&lt;$K$21,MIN($K$21-SUM($S$27:AF27),AG12),0)</f>
        <v>0</v>
      </c>
      <c r="AH27" s="39">
        <f ca="1">IF(SUM($S$27:AG27)&lt;$K$21,MIN($K$21-SUM($S$27:AG27),AH12),0)</f>
        <v>0</v>
      </c>
      <c r="AI27" s="39">
        <f ca="1">IF(SUM($S$27:AH27)&lt;$K$21,MIN($K$21-SUM($S$27:AH27),AI12),0)</f>
        <v>0</v>
      </c>
      <c r="AJ27" s="39">
        <f ca="1">IF(SUM($S$27:AI27)&lt;$K$21,MIN($K$21-SUM($S$27:AI27),AJ12),0)</f>
        <v>0</v>
      </c>
      <c r="AK27" s="39">
        <f ca="1">IF(SUM($S$27:AJ27)&lt;$K$21,MIN($K$21-SUM($S$27:AJ27),AK12),0)</f>
        <v>0</v>
      </c>
      <c r="AL27" s="39">
        <f ca="1">IF(SUM($S$27:AK27)&lt;$K$21,MIN($K$21-SUM($S$27:AK27),AL12),0)</f>
        <v>0</v>
      </c>
      <c r="AM27" s="39">
        <f ca="1">IF(SUM($S$27:AL27)&lt;$K$21,MIN($K$21-SUM($S$27:AL27),AM12),0)</f>
        <v>0</v>
      </c>
      <c r="AN27" s="39">
        <f ca="1">IF(SUM($S$27:AM27)&lt;$K$21,MIN($K$21-SUM($S$27:AM27),AN12),0)</f>
        <v>0</v>
      </c>
      <c r="AO27" s="39">
        <f ca="1">IF(SUM($S$27:AN27)&lt;$K$21,MIN($K$21-SUM($S$27:AN27),AO12),0)</f>
        <v>0</v>
      </c>
      <c r="AP27" s="39">
        <f ca="1">IF(SUM($S$27:AO27)&lt;$K$21,MIN($K$21-SUM($S$27:AO27),AP12),0)</f>
        <v>0</v>
      </c>
      <c r="AQ27" s="39">
        <f ca="1">IF(SUM($S$27:AP27)&lt;$K$21,MIN($K$21-SUM($S$27:AP27),AQ12),0)</f>
        <v>0</v>
      </c>
      <c r="AR27" s="39">
        <f ca="1">IF(SUM($S$27:AQ27)&lt;$K$21,MIN($K$21-SUM($S$27:AQ27),AR12),0)</f>
        <v>0</v>
      </c>
      <c r="AS27" s="39">
        <f ca="1">IF(SUM($S$27:AR27)&lt;$K$21,MIN($K$21-SUM($S$27:AR27),AS12),0)</f>
        <v>0</v>
      </c>
      <c r="AT27" s="39">
        <f ca="1">IF(SUM($S$27:AS27)&lt;$K$21,MIN($K$21-SUM($S$27:AS27),AT12),0)</f>
        <v>0</v>
      </c>
      <c r="AU27" s="39">
        <f ca="1">IF(SUM($S$27:AT27)&lt;$K$21,MIN($K$21-SUM($S$27:AT27),AU12),0)</f>
        <v>0</v>
      </c>
      <c r="AV27" s="39">
        <f ca="1">IF(SUM($S$27:AU27)&lt;$K$21,MIN($K$21-SUM($S$27:AU27),AV12),0)</f>
        <v>0</v>
      </c>
      <c r="AW27" s="39">
        <f ca="1">IF(SUM($S$27:AV27)&lt;$K$21,MIN($K$21-SUM($S$27:AV27),AW12),0)</f>
        <v>0</v>
      </c>
      <c r="AX27" s="39">
        <f ca="1">IF(SUM($S$27:AW27)&lt;$K$21,MIN($K$21-SUM($S$27:AW27),AX12),0)</f>
        <v>0</v>
      </c>
      <c r="AY27" s="39">
        <f ca="1">IF(SUM($S$27:AX27)&lt;$K$21,MIN($K$21-SUM($S$27:AX27),AY12),0)</f>
        <v>0</v>
      </c>
      <c r="AZ27" s="39">
        <f ca="1">IF(SUM($S$27:AY27)&lt;$K$21,MIN($K$21-SUM($S$27:AY27),AZ12),0)</f>
        <v>0</v>
      </c>
      <c r="BA27" s="39">
        <f ca="1">IF(SUM($S$27:AZ27)&lt;$K$21,MIN($K$21-SUM($S$27:AZ27),BA12),0)</f>
        <v>0</v>
      </c>
      <c r="BB27" s="39">
        <f ca="1">IF(SUM($S$27:BA27)&lt;$K$21,MIN($K$21-SUM($S$27:BA27),BB12),0)</f>
        <v>0</v>
      </c>
      <c r="BC27" s="39">
        <f ca="1">IF(SUM($S$27:BB27)&lt;$K$21,MIN($K$21-SUM($S$27:BB27),BC12),0)</f>
        <v>0</v>
      </c>
      <c r="BD27" s="39">
        <f ca="1">IF(SUM($S$27:BC27)&lt;$K$21,MIN($K$21-SUM($S$27:BC27),BD12),0)</f>
        <v>0</v>
      </c>
      <c r="BE27" s="39">
        <f ca="1">IF(SUM($S$27:BD27)&lt;$K$21,MIN($K$21-SUM($S$27:BD27),BE12),0)</f>
        <v>0</v>
      </c>
      <c r="BF27" s="39">
        <f ca="1">IF(SUM($S$27:BE27)&lt;$K$21,MIN($K$21-SUM($S$27:BE27),BF12),0)</f>
        <v>0</v>
      </c>
      <c r="BG27" s="39">
        <f ca="1">IF(SUM($S$27:BF27)&lt;$K$21,MIN($K$21-SUM($S$27:BF27),BG12),0)</f>
        <v>0</v>
      </c>
      <c r="BH27" s="39">
        <f ca="1">IF(SUM($S$27:BG27)&lt;$K$21,MIN($K$21-SUM($S$27:BG27),BH12),0)</f>
        <v>0</v>
      </c>
      <c r="BI27" s="39">
        <f ca="1">IF(SUM($S$27:BH27)&lt;$K$21,MIN($K$21-SUM($S$27:BH27),BI12),0)</f>
        <v>0</v>
      </c>
      <c r="BJ27" s="39">
        <f ca="1">IF(SUM($S$27:BI27)&lt;$K$21,MIN($K$21-SUM($S$27:BI27),BJ12),0)</f>
        <v>0</v>
      </c>
      <c r="BK27" s="39">
        <f ca="1">IF(SUM($S$27:BJ27)&lt;$K$21,MIN($K$21-SUM($S$27:BJ27),BK12),0)</f>
        <v>0</v>
      </c>
      <c r="BL27" s="39">
        <f ca="1">IF(SUM($S$27:BK27)&lt;$K$21,MIN($K$21-SUM($S$27:BK27),BL12),0)</f>
        <v>0</v>
      </c>
      <c r="BM27" s="39">
        <f ca="1">IF(SUM($S$27:BL27)&lt;$K$21,MIN($K$21-SUM($S$27:BL27),BM12),0)</f>
        <v>0</v>
      </c>
      <c r="BN27" s="39">
        <f ca="1">IF(SUM($S$27:BM27)&lt;$K$21,MIN($K$21-SUM($S$27:BM27),BN12),0)</f>
        <v>0</v>
      </c>
      <c r="BO27" s="39">
        <f ca="1">IF(SUM($S$27:BN27)&lt;$K$21,MIN($K$21-SUM($S$27:BN27),BO12),0)</f>
        <v>0</v>
      </c>
      <c r="BP27" s="39">
        <f ca="1">IF(SUM($S$27:BO27)&lt;$K$21,MIN($K$21-SUM($S$27:BO27),BP12),0)</f>
        <v>0</v>
      </c>
      <c r="BQ27" s="39">
        <f ca="1">IF(SUM($S$27:BP27)&lt;$K$21,MIN($K$21-SUM($S$27:BP27),BQ12),0)</f>
        <v>0</v>
      </c>
      <c r="BR27" s="39">
        <f ca="1">IF(SUM($S$27:BQ27)&lt;$K$21,MIN($K$21-SUM($S$27:BQ27),BR12),0)</f>
        <v>0</v>
      </c>
      <c r="BS27" s="39">
        <f ca="1">IF(SUM($S$27:BR27)&lt;$K$21,MIN($K$21-SUM($S$27:BR27),BS12),0)</f>
        <v>0</v>
      </c>
      <c r="BT27" s="39">
        <f ca="1">IF(SUM($S$27:BS27)&lt;$K$21,MIN($K$21-SUM($S$27:BS27),BT12),0)</f>
        <v>0</v>
      </c>
      <c r="BU27" s="39">
        <f ca="1">IF(SUM($S$27:BT27)&lt;$K$21,MIN($K$21-SUM($S$27:BT27),BU12),0)</f>
        <v>0</v>
      </c>
      <c r="BV27" s="39">
        <f ca="1">IF(SUM($S$27:BU27)&lt;$K$21,MIN($K$21-SUM($S$27:BU27),BV12),0)</f>
        <v>0</v>
      </c>
      <c r="BW27" s="39">
        <f ca="1">IF(SUM($S$27:BV27)&lt;$K$21,MIN($K$21-SUM($S$27:BV27),BW12),0)</f>
        <v>0</v>
      </c>
      <c r="BX27" s="39">
        <f ca="1">IF(SUM($S$27:BW27)&lt;$K$21,MIN($K$21-SUM($S$27:BW27),BX12),0)</f>
        <v>0</v>
      </c>
      <c r="BY27" s="39">
        <f ca="1">IF(SUM($S$27:BX27)&lt;$K$21,MIN($K$21-SUM($S$27:BX27),BY12),0)</f>
        <v>0</v>
      </c>
      <c r="BZ27" s="39">
        <f ca="1">IF(SUM($S$27:BY27)&lt;$K$21,MIN($K$21-SUM($S$27:BY27),BZ12),0)</f>
        <v>0</v>
      </c>
      <c r="CA27" s="39">
        <f ca="1">IF(SUM($S$27:BZ27)&lt;$K$21,MIN($K$21-SUM($S$27:BZ27),CA12),0)</f>
        <v>0</v>
      </c>
      <c r="CB27" s="39">
        <f ca="1">IF(SUM($S$27:CA27)&lt;$K$21,MIN($K$21-SUM($S$27:CA27),CB12),0)</f>
        <v>0</v>
      </c>
      <c r="CC27" s="39">
        <f ca="1">IF(SUM($S$27:CB27)&lt;$K$21,MIN($K$21-SUM($S$27:CB27),CC12),0)</f>
        <v>0</v>
      </c>
      <c r="CD27" s="39">
        <f ca="1">IF(SUM($S$27:CC27)&lt;$K$21,MIN($K$21-SUM($S$27:CC27),CD12),0)</f>
        <v>0</v>
      </c>
      <c r="CE27" s="39">
        <f ca="1">IF(SUM($S$27:CD27)&lt;$K$21,MIN($K$21-SUM($S$27:CD27),CE12),0)</f>
        <v>0</v>
      </c>
      <c r="CF27" s="39">
        <f ca="1">IF(SUM($S$27:CE27)&lt;$K$21,MIN($K$21-SUM($S$27:CE27),CF12),0)</f>
        <v>0</v>
      </c>
      <c r="CG27" s="39">
        <f ca="1">IF(SUM($S$27:CF27)&lt;$K$21,MIN($K$21-SUM($S$27:CF27),CG12),0)</f>
        <v>0</v>
      </c>
      <c r="CH27" s="39">
        <f ca="1">IF(SUM($S$27:CG27)&lt;$K$21,MIN($K$21-SUM($S$27:CG27),CH12),0)</f>
        <v>0</v>
      </c>
      <c r="CI27" s="39">
        <f ca="1">IF(SUM($S$27:CH27)&lt;$K$21,MIN($K$21-SUM($S$27:CH27),CI12),0)</f>
        <v>0</v>
      </c>
      <c r="CJ27" s="39">
        <f ca="1">IF(SUM($S$27:CI27)&lt;$K$21,MIN($K$21-SUM($S$27:CI27),CJ12),0)</f>
        <v>0</v>
      </c>
      <c r="CK27" s="39">
        <f ca="1">IF(SUM($S$27:CJ27)&lt;$K$21,MIN($K$21-SUM($S$27:CJ27),CK12),0)</f>
        <v>0</v>
      </c>
      <c r="CL27" s="39">
        <f ca="1">IF(SUM($S$27:CK27)&lt;$K$21,MIN($K$21-SUM($S$27:CK27),CL12),0)</f>
        <v>0</v>
      </c>
      <c r="CM27" s="39">
        <f ca="1">IF(SUM($S$27:CL27)&lt;$K$21,MIN($K$21-SUM($S$27:CL27),CM12),0)</f>
        <v>0</v>
      </c>
      <c r="CN27" s="39">
        <f ca="1">IF(SUM($S$27:CM27)&lt;$K$21,MIN($K$21-SUM($S$27:CM27),CN12),0)</f>
        <v>0</v>
      </c>
      <c r="CO27" s="39">
        <f ca="1">IF(SUM($S$27:CN27)&lt;$K$21,MIN($K$21-SUM($S$27:CN27),CO12),0)</f>
        <v>0</v>
      </c>
      <c r="CP27" s="39">
        <f ca="1">IF(SUM($S$27:CO27)&lt;$K$21,MIN($K$21-SUM($S$27:CO27),CP12),0)</f>
        <v>0</v>
      </c>
      <c r="CQ27" s="39">
        <f ca="1">IF(SUM($S$27:CP27)&lt;$K$21,MIN($K$21-SUM($S$27:CP27),CQ12),0)</f>
        <v>0</v>
      </c>
      <c r="CR27" s="39">
        <f ca="1">IF(SUM($S$27:CQ27)&lt;$K$21,MIN($K$21-SUM($S$27:CQ27),CR12),0)</f>
        <v>0</v>
      </c>
      <c r="CS27" s="39">
        <f ca="1">IF(SUM($S$27:CR27)&lt;$K$21,MIN($K$21-SUM($S$27:CR27),CS12),0)</f>
        <v>0</v>
      </c>
      <c r="CT27" s="39">
        <f ca="1">IF(SUM($S$27:CS27)&lt;$K$21,MIN($K$21-SUM($S$27:CS27),CT12),0)</f>
        <v>0</v>
      </c>
      <c r="CU27" s="39">
        <f ca="1">IF(SUM($S$27:CT27)&lt;$K$21,MIN($K$21-SUM($S$27:CT27),CU12),0)</f>
        <v>0</v>
      </c>
    </row>
    <row r="28" spans="2:99" x14ac:dyDescent="0.35">
      <c r="B28" t="s">
        <v>103</v>
      </c>
      <c r="C28" s="3">
        <f>C27+18</f>
        <v>22</v>
      </c>
      <c r="D28" s="71">
        <f>EDATE($D$26,C28)</f>
        <v>44287</v>
      </c>
      <c r="G28" t="s">
        <v>63</v>
      </c>
      <c r="K28" s="40">
        <f ca="1">L28*$K$11</f>
        <v>324757399.1354</v>
      </c>
      <c r="L28" s="63">
        <f>1-L21</f>
        <v>0.7</v>
      </c>
      <c r="Q28" s="1" t="s">
        <v>113</v>
      </c>
      <c r="R28" s="40">
        <f ca="1">SUM(T28:CU28)</f>
        <v>184530875.20435956</v>
      </c>
      <c r="T28" s="40">
        <f ca="1">T8+T10+T14+T16+T18+T20+T22</f>
        <v>112083294.45929874</v>
      </c>
      <c r="U28" s="40">
        <f t="shared" ref="U28:CF28" ca="1" si="47">U8+U10+U14+U16+U18+U20+U22</f>
        <v>6883294.4592987476</v>
      </c>
      <c r="V28" s="40">
        <f t="shared" ca="1" si="47"/>
        <v>6883294.4592987476</v>
      </c>
      <c r="W28" s="40">
        <f t="shared" ca="1" si="47"/>
        <v>6883294.4592987476</v>
      </c>
      <c r="X28" s="40">
        <f t="shared" ca="1" si="47"/>
        <v>1621150.3268387751</v>
      </c>
      <c r="Y28" s="40">
        <f t="shared" ca="1" si="47"/>
        <v>1621150.3268387751</v>
      </c>
      <c r="Z28" s="40">
        <f t="shared" ca="1" si="47"/>
        <v>1621150.3268387751</v>
      </c>
      <c r="AA28" s="40">
        <f t="shared" ca="1" si="47"/>
        <v>1621150.3268387751</v>
      </c>
      <c r="AB28" s="40">
        <f t="shared" ca="1" si="47"/>
        <v>1621150.3268387751</v>
      </c>
      <c r="AC28" s="40">
        <f t="shared" ca="1" si="47"/>
        <v>1663881.5635671171</v>
      </c>
      <c r="AD28" s="40">
        <f t="shared" ca="1" si="47"/>
        <v>1848001.0276763784</v>
      </c>
      <c r="AE28" s="40">
        <f t="shared" ca="1" si="47"/>
        <v>2131826.7108184379</v>
      </c>
      <c r="AF28" s="40">
        <f t="shared" ca="1" si="47"/>
        <v>2416701.6223407187</v>
      </c>
      <c r="AG28" s="40">
        <f t="shared" ca="1" si="47"/>
        <v>2574964.3787808879</v>
      </c>
      <c r="AH28" s="40">
        <f t="shared" ca="1" si="47"/>
        <v>2731416.5468485067</v>
      </c>
      <c r="AI28" s="40">
        <f t="shared" ca="1" si="47"/>
        <v>3014320.5550066093</v>
      </c>
      <c r="AJ28" s="40">
        <f t="shared" ca="1" si="47"/>
        <v>3299035.1515372619</v>
      </c>
      <c r="AK28" s="40">
        <f t="shared" ca="1" si="47"/>
        <v>3583910.0630595423</v>
      </c>
      <c r="AL28" s="40">
        <f t="shared" ca="1" si="47"/>
        <v>3868784.9745818237</v>
      </c>
      <c r="AM28" s="40">
        <f t="shared" ca="1" si="47"/>
        <v>4153659.8861041041</v>
      </c>
      <c r="AN28" s="40">
        <f t="shared" ca="1" si="47"/>
        <v>4438534.7976263855</v>
      </c>
      <c r="AO28" s="40">
        <f t="shared" ca="1" si="47"/>
        <v>4723409.7091486659</v>
      </c>
      <c r="AP28" s="40">
        <f t="shared" ca="1" si="47"/>
        <v>3243498.7458742908</v>
      </c>
      <c r="AQ28" s="40">
        <f t="shared" ca="1" si="47"/>
        <v>0</v>
      </c>
      <c r="AR28" s="40">
        <f t="shared" ca="1" si="47"/>
        <v>0</v>
      </c>
      <c r="AS28" s="40">
        <f t="shared" ca="1" si="47"/>
        <v>0</v>
      </c>
      <c r="AT28" s="40">
        <f t="shared" ca="1" si="47"/>
        <v>0</v>
      </c>
      <c r="AU28" s="40">
        <f t="shared" ca="1" si="47"/>
        <v>0</v>
      </c>
      <c r="AV28" s="40">
        <f t="shared" ca="1" si="47"/>
        <v>0</v>
      </c>
      <c r="AW28" s="40">
        <f t="shared" ca="1" si="47"/>
        <v>0</v>
      </c>
      <c r="AX28" s="40">
        <f t="shared" ca="1" si="47"/>
        <v>0</v>
      </c>
      <c r="AY28" s="40">
        <f t="shared" ca="1" si="47"/>
        <v>0</v>
      </c>
      <c r="AZ28" s="40">
        <f t="shared" ca="1" si="47"/>
        <v>0</v>
      </c>
      <c r="BA28" s="40">
        <f t="shared" ca="1" si="47"/>
        <v>0</v>
      </c>
      <c r="BB28" s="40">
        <f t="shared" ca="1" si="47"/>
        <v>0</v>
      </c>
      <c r="BC28" s="40">
        <f t="shared" ca="1" si="47"/>
        <v>0</v>
      </c>
      <c r="BD28" s="40">
        <f t="shared" ca="1" si="47"/>
        <v>0</v>
      </c>
      <c r="BE28" s="40">
        <f t="shared" ca="1" si="47"/>
        <v>0</v>
      </c>
      <c r="BF28" s="40">
        <f t="shared" ca="1" si="47"/>
        <v>0</v>
      </c>
      <c r="BG28" s="40">
        <f t="shared" ca="1" si="47"/>
        <v>0</v>
      </c>
      <c r="BH28" s="40">
        <f t="shared" ca="1" si="47"/>
        <v>0</v>
      </c>
      <c r="BI28" s="40">
        <f t="shared" ca="1" si="47"/>
        <v>0</v>
      </c>
      <c r="BJ28" s="40">
        <f t="shared" ca="1" si="47"/>
        <v>0</v>
      </c>
      <c r="BK28" s="40">
        <f t="shared" ca="1" si="47"/>
        <v>0</v>
      </c>
      <c r="BL28" s="40">
        <f t="shared" ca="1" si="47"/>
        <v>0</v>
      </c>
      <c r="BM28" s="40">
        <f t="shared" ca="1" si="47"/>
        <v>0</v>
      </c>
      <c r="BN28" s="40">
        <f t="shared" ca="1" si="47"/>
        <v>0</v>
      </c>
      <c r="BO28" s="40">
        <f t="shared" ca="1" si="47"/>
        <v>0</v>
      </c>
      <c r="BP28" s="40">
        <f t="shared" ca="1" si="47"/>
        <v>0</v>
      </c>
      <c r="BQ28" s="40">
        <f t="shared" ca="1" si="47"/>
        <v>0</v>
      </c>
      <c r="BR28" s="40">
        <f t="shared" ca="1" si="47"/>
        <v>0</v>
      </c>
      <c r="BS28" s="40">
        <f t="shared" ca="1" si="47"/>
        <v>0</v>
      </c>
      <c r="BT28" s="40">
        <f t="shared" ca="1" si="47"/>
        <v>0</v>
      </c>
      <c r="BU28" s="40">
        <f t="shared" ca="1" si="47"/>
        <v>0</v>
      </c>
      <c r="BV28" s="40">
        <f t="shared" ca="1" si="47"/>
        <v>0</v>
      </c>
      <c r="BW28" s="40">
        <f t="shared" ca="1" si="47"/>
        <v>0</v>
      </c>
      <c r="BX28" s="40">
        <f t="shared" ca="1" si="47"/>
        <v>0</v>
      </c>
      <c r="BY28" s="40">
        <f t="shared" ca="1" si="47"/>
        <v>0</v>
      </c>
      <c r="BZ28" s="40">
        <f t="shared" ca="1" si="47"/>
        <v>0</v>
      </c>
      <c r="CA28" s="40">
        <f t="shared" ca="1" si="47"/>
        <v>0</v>
      </c>
      <c r="CB28" s="40">
        <f t="shared" ca="1" si="47"/>
        <v>0</v>
      </c>
      <c r="CC28" s="40">
        <f t="shared" ca="1" si="47"/>
        <v>0</v>
      </c>
      <c r="CD28" s="40">
        <f t="shared" ca="1" si="47"/>
        <v>0</v>
      </c>
      <c r="CE28" s="40">
        <f t="shared" ca="1" si="47"/>
        <v>0</v>
      </c>
      <c r="CF28" s="40">
        <f t="shared" ca="1" si="47"/>
        <v>0</v>
      </c>
      <c r="CG28" s="40">
        <f t="shared" ref="CG28:CU28" ca="1" si="48">CG8+CG10+CG14+CG16+CG18+CG20+CG22</f>
        <v>0</v>
      </c>
      <c r="CH28" s="40">
        <f t="shared" ca="1" si="48"/>
        <v>0</v>
      </c>
      <c r="CI28" s="40">
        <f t="shared" ca="1" si="48"/>
        <v>0</v>
      </c>
      <c r="CJ28" s="40">
        <f t="shared" ca="1" si="48"/>
        <v>0</v>
      </c>
      <c r="CK28" s="40">
        <f t="shared" ca="1" si="48"/>
        <v>0</v>
      </c>
      <c r="CL28" s="40">
        <f t="shared" ca="1" si="48"/>
        <v>0</v>
      </c>
      <c r="CM28" s="40">
        <f t="shared" ca="1" si="48"/>
        <v>0</v>
      </c>
      <c r="CN28" s="40">
        <f t="shared" ca="1" si="48"/>
        <v>0</v>
      </c>
      <c r="CO28" s="40">
        <f t="shared" ca="1" si="48"/>
        <v>0</v>
      </c>
      <c r="CP28" s="40">
        <f t="shared" ca="1" si="48"/>
        <v>0</v>
      </c>
      <c r="CQ28" s="40">
        <f t="shared" ca="1" si="48"/>
        <v>0</v>
      </c>
      <c r="CR28" s="40">
        <f t="shared" ca="1" si="48"/>
        <v>0</v>
      </c>
      <c r="CS28" s="40">
        <f t="shared" ca="1" si="48"/>
        <v>0</v>
      </c>
      <c r="CT28" s="40">
        <f t="shared" ca="1" si="48"/>
        <v>0</v>
      </c>
      <c r="CU28" s="40">
        <f t="shared" ca="1" si="48"/>
        <v>0</v>
      </c>
    </row>
    <row r="29" spans="2:99" x14ac:dyDescent="0.35">
      <c r="C29" s="3"/>
      <c r="D29" s="156"/>
      <c r="G29" t="s">
        <v>77</v>
      </c>
      <c r="K29" s="40">
        <v>0</v>
      </c>
      <c r="Q29" s="26" t="s">
        <v>75</v>
      </c>
      <c r="R29" s="42">
        <f ca="1">SUM(R27:R28)</f>
        <v>323712617.69095957</v>
      </c>
      <c r="T29" s="42">
        <f ca="1">SUM(T27:T28)</f>
        <v>112083294.45929874</v>
      </c>
      <c r="U29" s="42">
        <f t="shared" ref="U29:CF29" ca="1" si="49">SUM(U27:U28)</f>
        <v>6883294.4592987476</v>
      </c>
      <c r="V29" s="42">
        <f t="shared" ca="1" si="49"/>
        <v>6883294.4592987476</v>
      </c>
      <c r="W29" s="42">
        <f t="shared" ca="1" si="49"/>
        <v>6883294.4592987476</v>
      </c>
      <c r="X29" s="42">
        <f t="shared" ca="1" si="49"/>
        <v>26038999.885891408</v>
      </c>
      <c r="Y29" s="42">
        <f t="shared" ca="1" si="49"/>
        <v>26038999.885891408</v>
      </c>
      <c r="Z29" s="42">
        <f t="shared" ca="1" si="49"/>
        <v>26038999.885891408</v>
      </c>
      <c r="AA29" s="42">
        <f t="shared" ca="1" si="49"/>
        <v>26038999.885891408</v>
      </c>
      <c r="AB29" s="42">
        <f t="shared" ca="1" si="49"/>
        <v>26038999.885891408</v>
      </c>
      <c r="AC29" s="42">
        <f t="shared" ca="1" si="49"/>
        <v>18756376.254903972</v>
      </c>
      <c r="AD29" s="42">
        <f t="shared" ca="1" si="49"/>
        <v>1848001.0276763784</v>
      </c>
      <c r="AE29" s="42">
        <f t="shared" ca="1" si="49"/>
        <v>2131826.7108184379</v>
      </c>
      <c r="AF29" s="42">
        <f t="shared" ca="1" si="49"/>
        <v>2416701.6223407187</v>
      </c>
      <c r="AG29" s="42">
        <f t="shared" ca="1" si="49"/>
        <v>2574964.3787808879</v>
      </c>
      <c r="AH29" s="42">
        <f t="shared" ca="1" si="49"/>
        <v>2731416.5468485067</v>
      </c>
      <c r="AI29" s="42">
        <f t="shared" ca="1" si="49"/>
        <v>3014320.5550066093</v>
      </c>
      <c r="AJ29" s="42">
        <f t="shared" ca="1" si="49"/>
        <v>3299035.1515372619</v>
      </c>
      <c r="AK29" s="42">
        <f t="shared" ca="1" si="49"/>
        <v>3583910.0630595423</v>
      </c>
      <c r="AL29" s="42">
        <f t="shared" ca="1" si="49"/>
        <v>3868784.9745818237</v>
      </c>
      <c r="AM29" s="42">
        <f t="shared" ca="1" si="49"/>
        <v>4153659.8861041041</v>
      </c>
      <c r="AN29" s="42">
        <f t="shared" ca="1" si="49"/>
        <v>4438534.7976263855</v>
      </c>
      <c r="AO29" s="42">
        <f t="shared" ca="1" si="49"/>
        <v>4723409.7091486659</v>
      </c>
      <c r="AP29" s="42">
        <f t="shared" ca="1" si="49"/>
        <v>3243498.7458742908</v>
      </c>
      <c r="AQ29" s="42">
        <f t="shared" ca="1" si="49"/>
        <v>0</v>
      </c>
      <c r="AR29" s="42">
        <f t="shared" ca="1" si="49"/>
        <v>0</v>
      </c>
      <c r="AS29" s="42">
        <f t="shared" ca="1" si="49"/>
        <v>0</v>
      </c>
      <c r="AT29" s="42">
        <f t="shared" ca="1" si="49"/>
        <v>0</v>
      </c>
      <c r="AU29" s="42">
        <f t="shared" ca="1" si="49"/>
        <v>0</v>
      </c>
      <c r="AV29" s="42">
        <f t="shared" ca="1" si="49"/>
        <v>0</v>
      </c>
      <c r="AW29" s="42">
        <f t="shared" ca="1" si="49"/>
        <v>0</v>
      </c>
      <c r="AX29" s="42">
        <f t="shared" ca="1" si="49"/>
        <v>0</v>
      </c>
      <c r="AY29" s="42">
        <f t="shared" ca="1" si="49"/>
        <v>0</v>
      </c>
      <c r="AZ29" s="42">
        <f t="shared" ca="1" si="49"/>
        <v>0</v>
      </c>
      <c r="BA29" s="42">
        <f t="shared" ca="1" si="49"/>
        <v>0</v>
      </c>
      <c r="BB29" s="42">
        <f t="shared" ca="1" si="49"/>
        <v>0</v>
      </c>
      <c r="BC29" s="42">
        <f t="shared" ca="1" si="49"/>
        <v>0</v>
      </c>
      <c r="BD29" s="42">
        <f t="shared" ca="1" si="49"/>
        <v>0</v>
      </c>
      <c r="BE29" s="42">
        <f t="shared" ca="1" si="49"/>
        <v>0</v>
      </c>
      <c r="BF29" s="42">
        <f t="shared" ca="1" si="49"/>
        <v>0</v>
      </c>
      <c r="BG29" s="42">
        <f t="shared" ca="1" si="49"/>
        <v>0</v>
      </c>
      <c r="BH29" s="42">
        <f t="shared" ca="1" si="49"/>
        <v>0</v>
      </c>
      <c r="BI29" s="42">
        <f t="shared" ca="1" si="49"/>
        <v>0</v>
      </c>
      <c r="BJ29" s="42">
        <f t="shared" ca="1" si="49"/>
        <v>0</v>
      </c>
      <c r="BK29" s="42">
        <f t="shared" ca="1" si="49"/>
        <v>0</v>
      </c>
      <c r="BL29" s="42">
        <f t="shared" ca="1" si="49"/>
        <v>0</v>
      </c>
      <c r="BM29" s="42">
        <f t="shared" ca="1" si="49"/>
        <v>0</v>
      </c>
      <c r="BN29" s="42">
        <f t="shared" ca="1" si="49"/>
        <v>0</v>
      </c>
      <c r="BO29" s="42">
        <f t="shared" ca="1" si="49"/>
        <v>0</v>
      </c>
      <c r="BP29" s="42">
        <f t="shared" ca="1" si="49"/>
        <v>0</v>
      </c>
      <c r="BQ29" s="42">
        <f t="shared" ca="1" si="49"/>
        <v>0</v>
      </c>
      <c r="BR29" s="42">
        <f t="shared" ca="1" si="49"/>
        <v>0</v>
      </c>
      <c r="BS29" s="42">
        <f t="shared" ca="1" si="49"/>
        <v>0</v>
      </c>
      <c r="BT29" s="42">
        <f t="shared" ca="1" si="49"/>
        <v>0</v>
      </c>
      <c r="BU29" s="42">
        <f t="shared" ca="1" si="49"/>
        <v>0</v>
      </c>
      <c r="BV29" s="42">
        <f t="shared" ca="1" si="49"/>
        <v>0</v>
      </c>
      <c r="BW29" s="42">
        <f t="shared" ca="1" si="49"/>
        <v>0</v>
      </c>
      <c r="BX29" s="42">
        <f t="shared" ca="1" si="49"/>
        <v>0</v>
      </c>
      <c r="BY29" s="42">
        <f t="shared" ca="1" si="49"/>
        <v>0</v>
      </c>
      <c r="BZ29" s="42">
        <f t="shared" ca="1" si="49"/>
        <v>0</v>
      </c>
      <c r="CA29" s="42">
        <f t="shared" ca="1" si="49"/>
        <v>0</v>
      </c>
      <c r="CB29" s="42">
        <f t="shared" ca="1" si="49"/>
        <v>0</v>
      </c>
      <c r="CC29" s="42">
        <f t="shared" ca="1" si="49"/>
        <v>0</v>
      </c>
      <c r="CD29" s="42">
        <f t="shared" ca="1" si="49"/>
        <v>0</v>
      </c>
      <c r="CE29" s="42">
        <f t="shared" ca="1" si="49"/>
        <v>0</v>
      </c>
      <c r="CF29" s="42">
        <f t="shared" ca="1" si="49"/>
        <v>0</v>
      </c>
      <c r="CG29" s="42">
        <f t="shared" ref="CG29:CU29" ca="1" si="50">SUM(CG27:CG28)</f>
        <v>0</v>
      </c>
      <c r="CH29" s="42">
        <f t="shared" ca="1" si="50"/>
        <v>0</v>
      </c>
      <c r="CI29" s="42">
        <f t="shared" ca="1" si="50"/>
        <v>0</v>
      </c>
      <c r="CJ29" s="42">
        <f t="shared" ca="1" si="50"/>
        <v>0</v>
      </c>
      <c r="CK29" s="42">
        <f t="shared" ca="1" si="50"/>
        <v>0</v>
      </c>
      <c r="CL29" s="42">
        <f t="shared" ca="1" si="50"/>
        <v>0</v>
      </c>
      <c r="CM29" s="42">
        <f t="shared" ca="1" si="50"/>
        <v>0</v>
      </c>
      <c r="CN29" s="42">
        <f t="shared" ca="1" si="50"/>
        <v>0</v>
      </c>
      <c r="CO29" s="42">
        <f t="shared" ca="1" si="50"/>
        <v>0</v>
      </c>
      <c r="CP29" s="42">
        <f t="shared" ca="1" si="50"/>
        <v>0</v>
      </c>
      <c r="CQ29" s="42">
        <f t="shared" ca="1" si="50"/>
        <v>0</v>
      </c>
      <c r="CR29" s="42">
        <f t="shared" ca="1" si="50"/>
        <v>0</v>
      </c>
      <c r="CS29" s="42">
        <f t="shared" ca="1" si="50"/>
        <v>0</v>
      </c>
      <c r="CT29" s="42">
        <f t="shared" ca="1" si="50"/>
        <v>0</v>
      </c>
      <c r="CU29" s="42">
        <f t="shared" ca="1" si="50"/>
        <v>0</v>
      </c>
    </row>
    <row r="30" spans="2:99" x14ac:dyDescent="0.35">
      <c r="B30" s="61" t="s">
        <v>104</v>
      </c>
      <c r="D30" s="71"/>
      <c r="G30" t="s">
        <v>78</v>
      </c>
      <c r="K30" s="40">
        <v>0</v>
      </c>
    </row>
    <row r="31" spans="2:99" x14ac:dyDescent="0.35">
      <c r="B31" t="s">
        <v>105</v>
      </c>
      <c r="C31" s="3">
        <f>C27-1</f>
        <v>3</v>
      </c>
      <c r="D31" s="71">
        <f t="shared" ref="D31:D36" si="51">EDATE($D$26,C31)</f>
        <v>43709</v>
      </c>
      <c r="G31" s="33" t="s">
        <v>79</v>
      </c>
      <c r="H31" s="33"/>
      <c r="I31" s="17"/>
      <c r="J31" s="17"/>
      <c r="K31" s="42">
        <f ca="1">SUM(K28:K30)</f>
        <v>324757399.1354</v>
      </c>
      <c r="L31" s="64">
        <f ca="1">K31/SUM($K$31,$K$25)</f>
        <v>0.50080557421108962</v>
      </c>
      <c r="Q31" t="s">
        <v>63</v>
      </c>
      <c r="R31" s="40">
        <f ca="1">SUM(T31:CU31)</f>
        <v>324757399.13540006</v>
      </c>
      <c r="T31" s="40">
        <f ca="1">T12-T27</f>
        <v>0</v>
      </c>
      <c r="U31" s="40">
        <f t="shared" ref="U31:CF31" ca="1" si="52">U12-U27</f>
        <v>0</v>
      </c>
      <c r="V31" s="40">
        <f t="shared" ca="1" si="52"/>
        <v>0</v>
      </c>
      <c r="W31" s="40">
        <f t="shared" ca="1" si="52"/>
        <v>0</v>
      </c>
      <c r="X31" s="40">
        <f t="shared" ca="1" si="52"/>
        <v>0</v>
      </c>
      <c r="Y31" s="40">
        <f t="shared" ca="1" si="52"/>
        <v>0</v>
      </c>
      <c r="Z31" s="40">
        <f t="shared" ca="1" si="52"/>
        <v>0</v>
      </c>
      <c r="AA31" s="40">
        <f t="shared" ca="1" si="52"/>
        <v>0</v>
      </c>
      <c r="AB31" s="40">
        <f t="shared" ca="1" si="52"/>
        <v>0</v>
      </c>
      <c r="AC31" s="40">
        <f t="shared" ca="1" si="52"/>
        <v>7325354.867715776</v>
      </c>
      <c r="AD31" s="40">
        <f t="shared" ca="1" si="52"/>
        <v>24417849.559052631</v>
      </c>
      <c r="AE31" s="40">
        <f t="shared" ca="1" si="52"/>
        <v>24417849.559052631</v>
      </c>
      <c r="AF31" s="40">
        <f t="shared" ca="1" si="52"/>
        <v>24417849.559052631</v>
      </c>
      <c r="AG31" s="40">
        <f t="shared" ca="1" si="52"/>
        <v>24417849.559052631</v>
      </c>
      <c r="AH31" s="40">
        <f t="shared" ca="1" si="52"/>
        <v>24417849.559052631</v>
      </c>
      <c r="AI31" s="40">
        <f t="shared" ca="1" si="52"/>
        <v>24417849.559052631</v>
      </c>
      <c r="AJ31" s="40">
        <f t="shared" ca="1" si="52"/>
        <v>24417849.559052631</v>
      </c>
      <c r="AK31" s="40">
        <f t="shared" ca="1" si="52"/>
        <v>24417849.559052631</v>
      </c>
      <c r="AL31" s="40">
        <f t="shared" ca="1" si="52"/>
        <v>24417849.559052631</v>
      </c>
      <c r="AM31" s="40">
        <f t="shared" ca="1" si="52"/>
        <v>24417849.559052631</v>
      </c>
      <c r="AN31" s="40">
        <f t="shared" ca="1" si="52"/>
        <v>24417849.559052631</v>
      </c>
      <c r="AO31" s="40">
        <f t="shared" ca="1" si="52"/>
        <v>24417849.559052631</v>
      </c>
      <c r="AP31" s="40">
        <f t="shared" ca="1" si="52"/>
        <v>24417849.559052631</v>
      </c>
      <c r="AQ31" s="40">
        <f t="shared" ca="1" si="52"/>
        <v>0</v>
      </c>
      <c r="AR31" s="40">
        <f t="shared" ca="1" si="52"/>
        <v>0</v>
      </c>
      <c r="AS31" s="40">
        <f t="shared" ca="1" si="52"/>
        <v>0</v>
      </c>
      <c r="AT31" s="40">
        <f t="shared" ca="1" si="52"/>
        <v>0</v>
      </c>
      <c r="AU31" s="40">
        <f t="shared" ca="1" si="52"/>
        <v>0</v>
      </c>
      <c r="AV31" s="40">
        <f t="shared" ca="1" si="52"/>
        <v>0</v>
      </c>
      <c r="AW31" s="40">
        <f t="shared" ca="1" si="52"/>
        <v>0</v>
      </c>
      <c r="AX31" s="40">
        <f t="shared" ca="1" si="52"/>
        <v>0</v>
      </c>
      <c r="AY31" s="40">
        <f t="shared" ca="1" si="52"/>
        <v>0</v>
      </c>
      <c r="AZ31" s="40">
        <f t="shared" ca="1" si="52"/>
        <v>0</v>
      </c>
      <c r="BA31" s="40">
        <f t="shared" ca="1" si="52"/>
        <v>0</v>
      </c>
      <c r="BB31" s="40">
        <f t="shared" ca="1" si="52"/>
        <v>0</v>
      </c>
      <c r="BC31" s="40">
        <f t="shared" ca="1" si="52"/>
        <v>0</v>
      </c>
      <c r="BD31" s="40">
        <f t="shared" ca="1" si="52"/>
        <v>0</v>
      </c>
      <c r="BE31" s="40">
        <f t="shared" ca="1" si="52"/>
        <v>0</v>
      </c>
      <c r="BF31" s="40">
        <f t="shared" ca="1" si="52"/>
        <v>0</v>
      </c>
      <c r="BG31" s="40">
        <f t="shared" ca="1" si="52"/>
        <v>0</v>
      </c>
      <c r="BH31" s="40">
        <f t="shared" ca="1" si="52"/>
        <v>0</v>
      </c>
      <c r="BI31" s="40">
        <f t="shared" ca="1" si="52"/>
        <v>0</v>
      </c>
      <c r="BJ31" s="40">
        <f t="shared" ca="1" si="52"/>
        <v>0</v>
      </c>
      <c r="BK31" s="40">
        <f t="shared" ca="1" si="52"/>
        <v>0</v>
      </c>
      <c r="BL31" s="40">
        <f t="shared" ca="1" si="52"/>
        <v>0</v>
      </c>
      <c r="BM31" s="40">
        <f t="shared" ca="1" si="52"/>
        <v>0</v>
      </c>
      <c r="BN31" s="40">
        <f t="shared" ca="1" si="52"/>
        <v>0</v>
      </c>
      <c r="BO31" s="40">
        <f t="shared" ca="1" si="52"/>
        <v>0</v>
      </c>
      <c r="BP31" s="40">
        <f t="shared" ca="1" si="52"/>
        <v>0</v>
      </c>
      <c r="BQ31" s="40">
        <f t="shared" ca="1" si="52"/>
        <v>0</v>
      </c>
      <c r="BR31" s="40">
        <f t="shared" ca="1" si="52"/>
        <v>0</v>
      </c>
      <c r="BS31" s="40">
        <f t="shared" ca="1" si="52"/>
        <v>0</v>
      </c>
      <c r="BT31" s="40">
        <f t="shared" ca="1" si="52"/>
        <v>0</v>
      </c>
      <c r="BU31" s="40">
        <f t="shared" ca="1" si="52"/>
        <v>0</v>
      </c>
      <c r="BV31" s="40">
        <f t="shared" ca="1" si="52"/>
        <v>0</v>
      </c>
      <c r="BW31" s="40">
        <f t="shared" ca="1" si="52"/>
        <v>0</v>
      </c>
      <c r="BX31" s="40">
        <f t="shared" ca="1" si="52"/>
        <v>0</v>
      </c>
      <c r="BY31" s="40">
        <f t="shared" ca="1" si="52"/>
        <v>0</v>
      </c>
      <c r="BZ31" s="40">
        <f t="shared" ca="1" si="52"/>
        <v>0</v>
      </c>
      <c r="CA31" s="40">
        <f t="shared" ca="1" si="52"/>
        <v>0</v>
      </c>
      <c r="CB31" s="40">
        <f t="shared" ca="1" si="52"/>
        <v>0</v>
      </c>
      <c r="CC31" s="40">
        <f t="shared" ca="1" si="52"/>
        <v>0</v>
      </c>
      <c r="CD31" s="40">
        <f t="shared" ca="1" si="52"/>
        <v>0</v>
      </c>
      <c r="CE31" s="40">
        <f t="shared" ca="1" si="52"/>
        <v>0</v>
      </c>
      <c r="CF31" s="40">
        <f t="shared" ca="1" si="52"/>
        <v>0</v>
      </c>
      <c r="CG31" s="40">
        <f t="shared" ref="CG31:CU31" ca="1" si="53">CG12-CG27</f>
        <v>0</v>
      </c>
      <c r="CH31" s="40">
        <f t="shared" ca="1" si="53"/>
        <v>0</v>
      </c>
      <c r="CI31" s="40">
        <f t="shared" ca="1" si="53"/>
        <v>0</v>
      </c>
      <c r="CJ31" s="40">
        <f t="shared" ca="1" si="53"/>
        <v>0</v>
      </c>
      <c r="CK31" s="40">
        <f t="shared" ca="1" si="53"/>
        <v>0</v>
      </c>
      <c r="CL31" s="40">
        <f t="shared" ca="1" si="53"/>
        <v>0</v>
      </c>
      <c r="CM31" s="40">
        <f t="shared" ca="1" si="53"/>
        <v>0</v>
      </c>
      <c r="CN31" s="40">
        <f t="shared" ca="1" si="53"/>
        <v>0</v>
      </c>
      <c r="CO31" s="40">
        <f t="shared" ca="1" si="53"/>
        <v>0</v>
      </c>
      <c r="CP31" s="40">
        <f t="shared" ca="1" si="53"/>
        <v>0</v>
      </c>
      <c r="CQ31" s="40">
        <f t="shared" ca="1" si="53"/>
        <v>0</v>
      </c>
      <c r="CR31" s="40">
        <f t="shared" ca="1" si="53"/>
        <v>0</v>
      </c>
      <c r="CS31" s="40">
        <f t="shared" ca="1" si="53"/>
        <v>0</v>
      </c>
      <c r="CT31" s="40">
        <f t="shared" ca="1" si="53"/>
        <v>0</v>
      </c>
      <c r="CU31" s="40">
        <f t="shared" ca="1" si="53"/>
        <v>0</v>
      </c>
    </row>
    <row r="32" spans="2:99" x14ac:dyDescent="0.35">
      <c r="B32" t="s">
        <v>108</v>
      </c>
      <c r="C32" s="3">
        <f>C31+5</f>
        <v>8</v>
      </c>
      <c r="D32" s="71">
        <f t="shared" si="51"/>
        <v>43862</v>
      </c>
      <c r="Q32" t="s">
        <v>77</v>
      </c>
      <c r="R32" s="40">
        <f t="shared" ref="R32:R33" si="54">SUM(T32:CU32)</f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39">
        <v>0</v>
      </c>
      <c r="AF32" s="39">
        <v>0</v>
      </c>
      <c r="AG32" s="39">
        <v>0</v>
      </c>
      <c r="AH32" s="39">
        <v>0</v>
      </c>
      <c r="AI32" s="39">
        <v>0</v>
      </c>
      <c r="AJ32" s="39">
        <v>0</v>
      </c>
      <c r="AK32" s="39">
        <v>0</v>
      </c>
      <c r="AL32" s="39">
        <v>0</v>
      </c>
      <c r="AM32" s="39">
        <v>0</v>
      </c>
      <c r="AN32" s="39">
        <v>0</v>
      </c>
      <c r="AO32" s="39">
        <v>0</v>
      </c>
      <c r="AP32" s="39">
        <v>0</v>
      </c>
      <c r="AQ32" s="39">
        <v>0</v>
      </c>
      <c r="AR32" s="39">
        <v>0</v>
      </c>
      <c r="AS32" s="39">
        <v>0</v>
      </c>
      <c r="AT32" s="39">
        <v>0</v>
      </c>
      <c r="AU32" s="39">
        <v>0</v>
      </c>
      <c r="AV32" s="39">
        <v>0</v>
      </c>
      <c r="AW32" s="39">
        <v>0</v>
      </c>
      <c r="AX32" s="39">
        <v>0</v>
      </c>
      <c r="AY32" s="39">
        <v>0</v>
      </c>
      <c r="AZ32" s="39">
        <v>0</v>
      </c>
      <c r="BA32" s="39">
        <v>0</v>
      </c>
      <c r="BB32" s="39">
        <v>0</v>
      </c>
      <c r="BC32" s="39">
        <v>0</v>
      </c>
      <c r="BD32" s="39">
        <v>0</v>
      </c>
      <c r="BE32" s="39">
        <v>0</v>
      </c>
      <c r="BF32" s="39">
        <v>0</v>
      </c>
      <c r="BG32" s="39">
        <v>0</v>
      </c>
      <c r="BH32" s="39">
        <v>0</v>
      </c>
      <c r="BI32" s="39">
        <v>0</v>
      </c>
      <c r="BJ32" s="39">
        <v>0</v>
      </c>
      <c r="BK32" s="39">
        <v>0</v>
      </c>
      <c r="BL32" s="39">
        <v>0</v>
      </c>
      <c r="BM32" s="39">
        <v>0</v>
      </c>
      <c r="BN32" s="39">
        <v>0</v>
      </c>
      <c r="BO32" s="39">
        <v>0</v>
      </c>
      <c r="BP32" s="39">
        <v>0</v>
      </c>
      <c r="BQ32" s="39">
        <v>0</v>
      </c>
      <c r="BR32" s="39">
        <v>0</v>
      </c>
      <c r="BS32" s="39">
        <v>0</v>
      </c>
      <c r="BT32" s="39">
        <v>0</v>
      </c>
      <c r="BU32" s="39">
        <v>0</v>
      </c>
      <c r="BV32" s="39">
        <v>0</v>
      </c>
      <c r="BW32" s="39">
        <v>0</v>
      </c>
      <c r="BX32" s="39">
        <v>0</v>
      </c>
      <c r="BY32" s="39">
        <v>0</v>
      </c>
      <c r="BZ32" s="39">
        <v>0</v>
      </c>
      <c r="CA32" s="39">
        <v>0</v>
      </c>
      <c r="CB32" s="39">
        <v>0</v>
      </c>
      <c r="CC32" s="39">
        <v>0</v>
      </c>
      <c r="CD32" s="39">
        <v>0</v>
      </c>
      <c r="CE32" s="39">
        <v>0</v>
      </c>
      <c r="CF32" s="39">
        <v>0</v>
      </c>
      <c r="CG32" s="39">
        <v>0</v>
      </c>
      <c r="CH32" s="39">
        <v>0</v>
      </c>
      <c r="CI32" s="39">
        <v>0</v>
      </c>
      <c r="CJ32" s="39">
        <v>0</v>
      </c>
      <c r="CK32" s="39">
        <v>0</v>
      </c>
      <c r="CL32" s="39">
        <v>0</v>
      </c>
      <c r="CM32" s="39">
        <v>0</v>
      </c>
      <c r="CN32" s="39">
        <v>0</v>
      </c>
      <c r="CO32" s="39">
        <v>0</v>
      </c>
      <c r="CP32" s="39">
        <v>0</v>
      </c>
      <c r="CQ32" s="39">
        <v>0</v>
      </c>
      <c r="CR32" s="39">
        <v>0</v>
      </c>
      <c r="CS32" s="39">
        <v>0</v>
      </c>
      <c r="CT32" s="39">
        <v>0</v>
      </c>
      <c r="CU32" s="39">
        <v>0</v>
      </c>
    </row>
    <row r="33" spans="2:99" ht="18.5" x14ac:dyDescent="0.35">
      <c r="B33" t="s">
        <v>106</v>
      </c>
      <c r="C33" s="3">
        <f>C32+1</f>
        <v>9</v>
      </c>
      <c r="D33" s="154">
        <f t="shared" si="51"/>
        <v>43891</v>
      </c>
      <c r="G33" s="166" t="s">
        <v>62</v>
      </c>
      <c r="Q33" t="s">
        <v>78</v>
      </c>
      <c r="R33" s="40">
        <f t="shared" si="54"/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0</v>
      </c>
      <c r="AP33" s="39">
        <v>0</v>
      </c>
      <c r="AQ33" s="39">
        <v>0</v>
      </c>
      <c r="AR33" s="39">
        <v>0</v>
      </c>
      <c r="AS33" s="39">
        <v>0</v>
      </c>
      <c r="AT33" s="39">
        <v>0</v>
      </c>
      <c r="AU33" s="39">
        <v>0</v>
      </c>
      <c r="AV33" s="39">
        <v>0</v>
      </c>
      <c r="AW33" s="39">
        <v>0</v>
      </c>
      <c r="AX33" s="39">
        <v>0</v>
      </c>
      <c r="AY33" s="39">
        <v>0</v>
      </c>
      <c r="AZ33" s="39">
        <v>0</v>
      </c>
      <c r="BA33" s="39">
        <v>0</v>
      </c>
      <c r="BB33" s="39">
        <v>0</v>
      </c>
      <c r="BC33" s="39">
        <v>0</v>
      </c>
      <c r="BD33" s="39">
        <v>0</v>
      </c>
      <c r="BE33" s="39">
        <v>0</v>
      </c>
      <c r="BF33" s="39">
        <v>0</v>
      </c>
      <c r="BG33" s="39">
        <v>0</v>
      </c>
      <c r="BH33" s="39">
        <v>0</v>
      </c>
      <c r="BI33" s="39">
        <v>0</v>
      </c>
      <c r="BJ33" s="39">
        <v>0</v>
      </c>
      <c r="BK33" s="39">
        <v>0</v>
      </c>
      <c r="BL33" s="39">
        <v>0</v>
      </c>
      <c r="BM33" s="39">
        <v>0</v>
      </c>
      <c r="BN33" s="39">
        <v>0</v>
      </c>
      <c r="BO33" s="39">
        <v>0</v>
      </c>
      <c r="BP33" s="39">
        <v>0</v>
      </c>
      <c r="BQ33" s="39">
        <v>0</v>
      </c>
      <c r="BR33" s="39">
        <v>0</v>
      </c>
      <c r="BS33" s="39">
        <v>0</v>
      </c>
      <c r="BT33" s="39">
        <v>0</v>
      </c>
      <c r="BU33" s="39">
        <v>0</v>
      </c>
      <c r="BV33" s="39">
        <v>0</v>
      </c>
      <c r="BW33" s="39">
        <v>0</v>
      </c>
      <c r="BX33" s="39">
        <v>0</v>
      </c>
      <c r="BY33" s="39">
        <v>0</v>
      </c>
      <c r="BZ33" s="39">
        <v>0</v>
      </c>
      <c r="CA33" s="39">
        <v>0</v>
      </c>
      <c r="CB33" s="39">
        <v>0</v>
      </c>
      <c r="CC33" s="39">
        <v>0</v>
      </c>
      <c r="CD33" s="39">
        <v>0</v>
      </c>
      <c r="CE33" s="39">
        <v>0</v>
      </c>
      <c r="CF33" s="39">
        <v>0</v>
      </c>
      <c r="CG33" s="39">
        <v>0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0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0</v>
      </c>
      <c r="CT33" s="39">
        <v>0</v>
      </c>
      <c r="CU33" s="39">
        <v>0</v>
      </c>
    </row>
    <row r="34" spans="2:99" x14ac:dyDescent="0.35">
      <c r="B34" t="s">
        <v>107</v>
      </c>
      <c r="C34" s="3">
        <f>C28</f>
        <v>22</v>
      </c>
      <c r="D34" s="154">
        <f t="shared" si="51"/>
        <v>44287</v>
      </c>
      <c r="Q34" s="26" t="s">
        <v>114</v>
      </c>
      <c r="R34" s="42">
        <f ca="1">SUM(R31:R33)</f>
        <v>324757399.13540006</v>
      </c>
      <c r="T34" s="42">
        <f t="shared" ref="T34:CE34" ca="1" si="55">SUM(T31:T33)</f>
        <v>0</v>
      </c>
      <c r="U34" s="42">
        <f t="shared" ca="1" si="55"/>
        <v>0</v>
      </c>
      <c r="V34" s="42">
        <f t="shared" ca="1" si="55"/>
        <v>0</v>
      </c>
      <c r="W34" s="42">
        <f t="shared" ca="1" si="55"/>
        <v>0</v>
      </c>
      <c r="X34" s="42">
        <f t="shared" ca="1" si="55"/>
        <v>0</v>
      </c>
      <c r="Y34" s="42">
        <f t="shared" ca="1" si="55"/>
        <v>0</v>
      </c>
      <c r="Z34" s="42">
        <f t="shared" ca="1" si="55"/>
        <v>0</v>
      </c>
      <c r="AA34" s="42">
        <f t="shared" ca="1" si="55"/>
        <v>0</v>
      </c>
      <c r="AB34" s="42">
        <f t="shared" ca="1" si="55"/>
        <v>0</v>
      </c>
      <c r="AC34" s="42">
        <f t="shared" ca="1" si="55"/>
        <v>7325354.867715776</v>
      </c>
      <c r="AD34" s="42">
        <f t="shared" ca="1" si="55"/>
        <v>24417849.559052631</v>
      </c>
      <c r="AE34" s="42">
        <f t="shared" ca="1" si="55"/>
        <v>24417849.559052631</v>
      </c>
      <c r="AF34" s="42">
        <f t="shared" ca="1" si="55"/>
        <v>24417849.559052631</v>
      </c>
      <c r="AG34" s="42">
        <f t="shared" ca="1" si="55"/>
        <v>24417849.559052631</v>
      </c>
      <c r="AH34" s="42">
        <f t="shared" ca="1" si="55"/>
        <v>24417849.559052631</v>
      </c>
      <c r="AI34" s="42">
        <f t="shared" ca="1" si="55"/>
        <v>24417849.559052631</v>
      </c>
      <c r="AJ34" s="42">
        <f t="shared" ca="1" si="55"/>
        <v>24417849.559052631</v>
      </c>
      <c r="AK34" s="42">
        <f t="shared" ca="1" si="55"/>
        <v>24417849.559052631</v>
      </c>
      <c r="AL34" s="42">
        <f t="shared" ca="1" si="55"/>
        <v>24417849.559052631</v>
      </c>
      <c r="AM34" s="42">
        <f t="shared" ca="1" si="55"/>
        <v>24417849.559052631</v>
      </c>
      <c r="AN34" s="42">
        <f t="shared" ca="1" si="55"/>
        <v>24417849.559052631</v>
      </c>
      <c r="AO34" s="42">
        <f t="shared" ca="1" si="55"/>
        <v>24417849.559052631</v>
      </c>
      <c r="AP34" s="42">
        <f t="shared" ca="1" si="55"/>
        <v>24417849.559052631</v>
      </c>
      <c r="AQ34" s="42">
        <f t="shared" ca="1" si="55"/>
        <v>0</v>
      </c>
      <c r="AR34" s="42">
        <f t="shared" ca="1" si="55"/>
        <v>0</v>
      </c>
      <c r="AS34" s="42">
        <f t="shared" ca="1" si="55"/>
        <v>0</v>
      </c>
      <c r="AT34" s="42">
        <f t="shared" ca="1" si="55"/>
        <v>0</v>
      </c>
      <c r="AU34" s="42">
        <f t="shared" ca="1" si="55"/>
        <v>0</v>
      </c>
      <c r="AV34" s="42">
        <f t="shared" ca="1" si="55"/>
        <v>0</v>
      </c>
      <c r="AW34" s="42">
        <f t="shared" ca="1" si="55"/>
        <v>0</v>
      </c>
      <c r="AX34" s="42">
        <f t="shared" ca="1" si="55"/>
        <v>0</v>
      </c>
      <c r="AY34" s="42">
        <f t="shared" ca="1" si="55"/>
        <v>0</v>
      </c>
      <c r="AZ34" s="42">
        <f t="shared" ca="1" si="55"/>
        <v>0</v>
      </c>
      <c r="BA34" s="42">
        <f t="shared" ca="1" si="55"/>
        <v>0</v>
      </c>
      <c r="BB34" s="42">
        <f t="shared" ca="1" si="55"/>
        <v>0</v>
      </c>
      <c r="BC34" s="42">
        <f t="shared" ca="1" si="55"/>
        <v>0</v>
      </c>
      <c r="BD34" s="42">
        <f t="shared" ca="1" si="55"/>
        <v>0</v>
      </c>
      <c r="BE34" s="42">
        <f t="shared" ca="1" si="55"/>
        <v>0</v>
      </c>
      <c r="BF34" s="42">
        <f t="shared" ca="1" si="55"/>
        <v>0</v>
      </c>
      <c r="BG34" s="42">
        <f t="shared" ca="1" si="55"/>
        <v>0</v>
      </c>
      <c r="BH34" s="42">
        <f t="shared" ca="1" si="55"/>
        <v>0</v>
      </c>
      <c r="BI34" s="42">
        <f t="shared" ca="1" si="55"/>
        <v>0</v>
      </c>
      <c r="BJ34" s="42">
        <f t="shared" ca="1" si="55"/>
        <v>0</v>
      </c>
      <c r="BK34" s="42">
        <f t="shared" ca="1" si="55"/>
        <v>0</v>
      </c>
      <c r="BL34" s="42">
        <f t="shared" ca="1" si="55"/>
        <v>0</v>
      </c>
      <c r="BM34" s="42">
        <f t="shared" ca="1" si="55"/>
        <v>0</v>
      </c>
      <c r="BN34" s="42">
        <f t="shared" ca="1" si="55"/>
        <v>0</v>
      </c>
      <c r="BO34" s="42">
        <f t="shared" ca="1" si="55"/>
        <v>0</v>
      </c>
      <c r="BP34" s="42">
        <f t="shared" ca="1" si="55"/>
        <v>0</v>
      </c>
      <c r="BQ34" s="42">
        <f t="shared" ca="1" si="55"/>
        <v>0</v>
      </c>
      <c r="BR34" s="42">
        <f t="shared" ca="1" si="55"/>
        <v>0</v>
      </c>
      <c r="BS34" s="42">
        <f t="shared" ca="1" si="55"/>
        <v>0</v>
      </c>
      <c r="BT34" s="42">
        <f t="shared" ca="1" si="55"/>
        <v>0</v>
      </c>
      <c r="BU34" s="42">
        <f t="shared" ca="1" si="55"/>
        <v>0</v>
      </c>
      <c r="BV34" s="42">
        <f t="shared" ca="1" si="55"/>
        <v>0</v>
      </c>
      <c r="BW34" s="42">
        <f t="shared" ca="1" si="55"/>
        <v>0</v>
      </c>
      <c r="BX34" s="42">
        <f t="shared" ca="1" si="55"/>
        <v>0</v>
      </c>
      <c r="BY34" s="42">
        <f t="shared" ca="1" si="55"/>
        <v>0</v>
      </c>
      <c r="BZ34" s="42">
        <f t="shared" ca="1" si="55"/>
        <v>0</v>
      </c>
      <c r="CA34" s="42">
        <f t="shared" ca="1" si="55"/>
        <v>0</v>
      </c>
      <c r="CB34" s="42">
        <f t="shared" ca="1" si="55"/>
        <v>0</v>
      </c>
      <c r="CC34" s="42">
        <f t="shared" ca="1" si="55"/>
        <v>0</v>
      </c>
      <c r="CD34" s="42">
        <f t="shared" ca="1" si="55"/>
        <v>0</v>
      </c>
      <c r="CE34" s="42">
        <f t="shared" ca="1" si="55"/>
        <v>0</v>
      </c>
      <c r="CF34" s="42">
        <f t="shared" ref="CF34:CU34" ca="1" si="56">SUM(CF31:CF33)</f>
        <v>0</v>
      </c>
      <c r="CG34" s="42">
        <f t="shared" ca="1" si="56"/>
        <v>0</v>
      </c>
      <c r="CH34" s="42">
        <f t="shared" ca="1" si="56"/>
        <v>0</v>
      </c>
      <c r="CI34" s="42">
        <f t="shared" ca="1" si="56"/>
        <v>0</v>
      </c>
      <c r="CJ34" s="42">
        <f t="shared" ca="1" si="56"/>
        <v>0</v>
      </c>
      <c r="CK34" s="42">
        <f t="shared" ca="1" si="56"/>
        <v>0</v>
      </c>
      <c r="CL34" s="42">
        <f t="shared" ca="1" si="56"/>
        <v>0</v>
      </c>
      <c r="CM34" s="42">
        <f t="shared" ca="1" si="56"/>
        <v>0</v>
      </c>
      <c r="CN34" s="42">
        <f t="shared" ca="1" si="56"/>
        <v>0</v>
      </c>
      <c r="CO34" s="42">
        <f t="shared" ca="1" si="56"/>
        <v>0</v>
      </c>
      <c r="CP34" s="42">
        <f t="shared" ca="1" si="56"/>
        <v>0</v>
      </c>
      <c r="CQ34" s="42">
        <f t="shared" ca="1" si="56"/>
        <v>0</v>
      </c>
      <c r="CR34" s="42">
        <f t="shared" ca="1" si="56"/>
        <v>0</v>
      </c>
      <c r="CS34" s="42">
        <f t="shared" ca="1" si="56"/>
        <v>0</v>
      </c>
      <c r="CT34" s="42">
        <f t="shared" ca="1" si="56"/>
        <v>0</v>
      </c>
      <c r="CU34" s="42">
        <f t="shared" ca="1" si="56"/>
        <v>0</v>
      </c>
    </row>
    <row r="35" spans="2:99" x14ac:dyDescent="0.35">
      <c r="B35" t="s">
        <v>109</v>
      </c>
      <c r="C35" s="3">
        <f>C28+1</f>
        <v>23</v>
      </c>
      <c r="D35" s="71">
        <f t="shared" si="51"/>
        <v>44317</v>
      </c>
      <c r="G35" s="65" t="s">
        <v>80</v>
      </c>
      <c r="K35" s="65" t="s">
        <v>85</v>
      </c>
    </row>
    <row r="36" spans="2:99" x14ac:dyDescent="0.35">
      <c r="B36" t="s">
        <v>110</v>
      </c>
      <c r="C36" s="3">
        <f>C35+6</f>
        <v>29</v>
      </c>
      <c r="D36" s="71">
        <f t="shared" si="51"/>
        <v>44501</v>
      </c>
      <c r="G36" t="s">
        <v>81</v>
      </c>
      <c r="H36" s="40">
        <f>K24</f>
        <v>105200000</v>
      </c>
      <c r="I36" s="66">
        <f ca="1">H36/$H$42</f>
        <v>0.16222800942263046</v>
      </c>
      <c r="K36" t="s">
        <v>86</v>
      </c>
      <c r="L36" s="40">
        <f>K9</f>
        <v>105200000</v>
      </c>
      <c r="M36" s="66">
        <f ca="1">L36/$L$42</f>
        <v>0.16222800942263046</v>
      </c>
    </row>
    <row r="37" spans="2:99" x14ac:dyDescent="0.35">
      <c r="G37" t="s">
        <v>82</v>
      </c>
      <c r="H37" s="40">
        <f ca="1">L42-H36-SUM(H38:H40)</f>
        <v>218512617.69095963</v>
      </c>
      <c r="I37" s="66">
        <f t="shared" ref="I37" ca="1" si="57">H37/$H$42</f>
        <v>0.33696641636627989</v>
      </c>
      <c r="K37" t="s">
        <v>88</v>
      </c>
      <c r="L37" s="40">
        <f>K10</f>
        <v>1160000</v>
      </c>
      <c r="M37" s="66">
        <f t="shared" ref="M37:M40" ca="1" si="58">L37/$L$42</f>
        <v>1.7888259594130355E-3</v>
      </c>
      <c r="Q37" s="61" t="s">
        <v>80</v>
      </c>
    </row>
    <row r="38" spans="2:99" x14ac:dyDescent="0.35">
      <c r="G38" t="s">
        <v>63</v>
      </c>
      <c r="H38" s="40">
        <f ca="1">K28</f>
        <v>324757399.1354</v>
      </c>
      <c r="I38" s="66">
        <f ca="1">H38/$H$42</f>
        <v>0.50080557421108962</v>
      </c>
      <c r="K38" t="s">
        <v>87</v>
      </c>
      <c r="L38" s="40">
        <f ca="1">K11</f>
        <v>463939141.62200004</v>
      </c>
      <c r="M38" s="66">
        <f t="shared" ca="1" si="58"/>
        <v>0.71543653458727097</v>
      </c>
      <c r="Q38" s="75" t="s">
        <v>115</v>
      </c>
    </row>
    <row r="39" spans="2:99" x14ac:dyDescent="0.35">
      <c r="G39" t="s">
        <v>77</v>
      </c>
      <c r="H39" s="40">
        <f>K29</f>
        <v>0</v>
      </c>
      <c r="I39" s="66">
        <f ca="1">H39/$H$42</f>
        <v>0</v>
      </c>
      <c r="K39" t="s">
        <v>89</v>
      </c>
      <c r="L39" s="40">
        <f ca="1">SUM(K12:K15)</f>
        <v>57175034.047131717</v>
      </c>
      <c r="M39" s="66">
        <f t="shared" ca="1" si="58"/>
        <v>8.8169125115373587E-2</v>
      </c>
      <c r="Q39" t="s">
        <v>71</v>
      </c>
      <c r="R39" s="40">
        <f t="shared" ref="R39:R45" si="59">SUM(T39:CU39)</f>
        <v>105200000</v>
      </c>
      <c r="T39" s="40">
        <f>T8*$L$24</f>
        <v>105200000</v>
      </c>
      <c r="U39" s="40">
        <f t="shared" ref="U39:CF39" si="60">U8*$L$24</f>
        <v>0</v>
      </c>
      <c r="V39" s="40">
        <f t="shared" si="60"/>
        <v>0</v>
      </c>
      <c r="W39" s="40">
        <f t="shared" si="60"/>
        <v>0</v>
      </c>
      <c r="X39" s="40">
        <f t="shared" si="60"/>
        <v>0</v>
      </c>
      <c r="Y39" s="40">
        <f t="shared" si="60"/>
        <v>0</v>
      </c>
      <c r="Z39" s="40">
        <f t="shared" si="60"/>
        <v>0</v>
      </c>
      <c r="AA39" s="40">
        <f t="shared" si="60"/>
        <v>0</v>
      </c>
      <c r="AB39" s="40">
        <f t="shared" si="60"/>
        <v>0</v>
      </c>
      <c r="AC39" s="40">
        <f t="shared" si="60"/>
        <v>0</v>
      </c>
      <c r="AD39" s="40">
        <f t="shared" si="60"/>
        <v>0</v>
      </c>
      <c r="AE39" s="40">
        <f t="shared" si="60"/>
        <v>0</v>
      </c>
      <c r="AF39" s="40">
        <f t="shared" si="60"/>
        <v>0</v>
      </c>
      <c r="AG39" s="40">
        <f t="shared" si="60"/>
        <v>0</v>
      </c>
      <c r="AH39" s="40">
        <f t="shared" si="60"/>
        <v>0</v>
      </c>
      <c r="AI39" s="40">
        <f t="shared" si="60"/>
        <v>0</v>
      </c>
      <c r="AJ39" s="40">
        <f t="shared" si="60"/>
        <v>0</v>
      </c>
      <c r="AK39" s="40">
        <f t="shared" si="60"/>
        <v>0</v>
      </c>
      <c r="AL39" s="40">
        <f t="shared" si="60"/>
        <v>0</v>
      </c>
      <c r="AM39" s="40">
        <f t="shared" si="60"/>
        <v>0</v>
      </c>
      <c r="AN39" s="40">
        <f t="shared" si="60"/>
        <v>0</v>
      </c>
      <c r="AO39" s="40">
        <f t="shared" si="60"/>
        <v>0</v>
      </c>
      <c r="AP39" s="40">
        <f t="shared" si="60"/>
        <v>0</v>
      </c>
      <c r="AQ39" s="40">
        <f t="shared" si="60"/>
        <v>0</v>
      </c>
      <c r="AR39" s="40">
        <f t="shared" si="60"/>
        <v>0</v>
      </c>
      <c r="AS39" s="40">
        <f t="shared" si="60"/>
        <v>0</v>
      </c>
      <c r="AT39" s="40">
        <f t="shared" si="60"/>
        <v>0</v>
      </c>
      <c r="AU39" s="40">
        <f t="shared" si="60"/>
        <v>0</v>
      </c>
      <c r="AV39" s="40">
        <f t="shared" si="60"/>
        <v>0</v>
      </c>
      <c r="AW39" s="40">
        <f t="shared" si="60"/>
        <v>0</v>
      </c>
      <c r="AX39" s="40">
        <f t="shared" si="60"/>
        <v>0</v>
      </c>
      <c r="AY39" s="40">
        <f t="shared" si="60"/>
        <v>0</v>
      </c>
      <c r="AZ39" s="40">
        <f t="shared" si="60"/>
        <v>0</v>
      </c>
      <c r="BA39" s="40">
        <f t="shared" si="60"/>
        <v>0</v>
      </c>
      <c r="BB39" s="40">
        <f t="shared" si="60"/>
        <v>0</v>
      </c>
      <c r="BC39" s="40">
        <f t="shared" si="60"/>
        <v>0</v>
      </c>
      <c r="BD39" s="40">
        <f t="shared" si="60"/>
        <v>0</v>
      </c>
      <c r="BE39" s="40">
        <f t="shared" si="60"/>
        <v>0</v>
      </c>
      <c r="BF39" s="40">
        <f t="shared" si="60"/>
        <v>0</v>
      </c>
      <c r="BG39" s="40">
        <f t="shared" si="60"/>
        <v>0</v>
      </c>
      <c r="BH39" s="40">
        <f t="shared" si="60"/>
        <v>0</v>
      </c>
      <c r="BI39" s="40">
        <f t="shared" si="60"/>
        <v>0</v>
      </c>
      <c r="BJ39" s="40">
        <f t="shared" si="60"/>
        <v>0</v>
      </c>
      <c r="BK39" s="40">
        <f t="shared" si="60"/>
        <v>0</v>
      </c>
      <c r="BL39" s="40">
        <f t="shared" si="60"/>
        <v>0</v>
      </c>
      <c r="BM39" s="40">
        <f t="shared" si="60"/>
        <v>0</v>
      </c>
      <c r="BN39" s="40">
        <f t="shared" si="60"/>
        <v>0</v>
      </c>
      <c r="BO39" s="40">
        <f t="shared" si="60"/>
        <v>0</v>
      </c>
      <c r="BP39" s="40">
        <f t="shared" si="60"/>
        <v>0</v>
      </c>
      <c r="BQ39" s="40">
        <f t="shared" si="60"/>
        <v>0</v>
      </c>
      <c r="BR39" s="40">
        <f t="shared" si="60"/>
        <v>0</v>
      </c>
      <c r="BS39" s="40">
        <f t="shared" si="60"/>
        <v>0</v>
      </c>
      <c r="BT39" s="40">
        <f t="shared" si="60"/>
        <v>0</v>
      </c>
      <c r="BU39" s="40">
        <f t="shared" si="60"/>
        <v>0</v>
      </c>
      <c r="BV39" s="40">
        <f t="shared" si="60"/>
        <v>0</v>
      </c>
      <c r="BW39" s="40">
        <f t="shared" si="60"/>
        <v>0</v>
      </c>
      <c r="BX39" s="40">
        <f t="shared" si="60"/>
        <v>0</v>
      </c>
      <c r="BY39" s="40">
        <f t="shared" si="60"/>
        <v>0</v>
      </c>
      <c r="BZ39" s="40">
        <f t="shared" si="60"/>
        <v>0</v>
      </c>
      <c r="CA39" s="40">
        <f t="shared" si="60"/>
        <v>0</v>
      </c>
      <c r="CB39" s="40">
        <f t="shared" si="60"/>
        <v>0</v>
      </c>
      <c r="CC39" s="40">
        <f t="shared" si="60"/>
        <v>0</v>
      </c>
      <c r="CD39" s="40">
        <f t="shared" si="60"/>
        <v>0</v>
      </c>
      <c r="CE39" s="40">
        <f t="shared" si="60"/>
        <v>0</v>
      </c>
      <c r="CF39" s="40">
        <f t="shared" si="60"/>
        <v>0</v>
      </c>
      <c r="CG39" s="40">
        <f t="shared" ref="CG39:CU39" si="61">CG8*$L$24</f>
        <v>0</v>
      </c>
      <c r="CH39" s="40">
        <f t="shared" si="61"/>
        <v>0</v>
      </c>
      <c r="CI39" s="40">
        <f t="shared" si="61"/>
        <v>0</v>
      </c>
      <c r="CJ39" s="40">
        <f t="shared" si="61"/>
        <v>0</v>
      </c>
      <c r="CK39" s="40">
        <f t="shared" si="61"/>
        <v>0</v>
      </c>
      <c r="CL39" s="40">
        <f t="shared" si="61"/>
        <v>0</v>
      </c>
      <c r="CM39" s="40">
        <f t="shared" si="61"/>
        <v>0</v>
      </c>
      <c r="CN39" s="40">
        <f t="shared" si="61"/>
        <v>0</v>
      </c>
      <c r="CO39" s="40">
        <f t="shared" si="61"/>
        <v>0</v>
      </c>
      <c r="CP39" s="40">
        <f t="shared" si="61"/>
        <v>0</v>
      </c>
      <c r="CQ39" s="40">
        <f t="shared" si="61"/>
        <v>0</v>
      </c>
      <c r="CR39" s="40">
        <f t="shared" si="61"/>
        <v>0</v>
      </c>
      <c r="CS39" s="40">
        <f t="shared" si="61"/>
        <v>0</v>
      </c>
      <c r="CT39" s="40">
        <f t="shared" si="61"/>
        <v>0</v>
      </c>
      <c r="CU39" s="40">
        <f t="shared" si="61"/>
        <v>0</v>
      </c>
    </row>
    <row r="40" spans="2:99" x14ac:dyDescent="0.35">
      <c r="G40" t="s">
        <v>83</v>
      </c>
      <c r="H40" s="40">
        <f>K30</f>
        <v>0</v>
      </c>
      <c r="I40" s="66">
        <f ca="1">H40/$H$42</f>
        <v>0</v>
      </c>
      <c r="K40" t="s">
        <v>90</v>
      </c>
      <c r="L40" s="40">
        <f ca="1">K16</f>
        <v>20995841.157227881</v>
      </c>
      <c r="M40" s="66">
        <f t="shared" ca="1" si="58"/>
        <v>3.2377504915311946E-2</v>
      </c>
      <c r="Q40" t="s">
        <v>67</v>
      </c>
      <c r="R40" s="40">
        <f t="shared" si="59"/>
        <v>0</v>
      </c>
      <c r="T40" s="40">
        <f>T8*$L$20</f>
        <v>0</v>
      </c>
      <c r="U40" s="40">
        <f t="shared" ref="U40:CF40" si="62">U8*$L$20</f>
        <v>0</v>
      </c>
      <c r="V40" s="40">
        <f t="shared" si="62"/>
        <v>0</v>
      </c>
      <c r="W40" s="40">
        <f t="shared" si="62"/>
        <v>0</v>
      </c>
      <c r="X40" s="40">
        <f t="shared" si="62"/>
        <v>0</v>
      </c>
      <c r="Y40" s="40">
        <f t="shared" si="62"/>
        <v>0</v>
      </c>
      <c r="Z40" s="40">
        <f t="shared" si="62"/>
        <v>0</v>
      </c>
      <c r="AA40" s="40">
        <f t="shared" si="62"/>
        <v>0</v>
      </c>
      <c r="AB40" s="40">
        <f t="shared" si="62"/>
        <v>0</v>
      </c>
      <c r="AC40" s="40">
        <f t="shared" si="62"/>
        <v>0</v>
      </c>
      <c r="AD40" s="40">
        <f t="shared" si="62"/>
        <v>0</v>
      </c>
      <c r="AE40" s="40">
        <f t="shared" si="62"/>
        <v>0</v>
      </c>
      <c r="AF40" s="40">
        <f t="shared" si="62"/>
        <v>0</v>
      </c>
      <c r="AG40" s="40">
        <f t="shared" si="62"/>
        <v>0</v>
      </c>
      <c r="AH40" s="40">
        <f t="shared" si="62"/>
        <v>0</v>
      </c>
      <c r="AI40" s="40">
        <f t="shared" si="62"/>
        <v>0</v>
      </c>
      <c r="AJ40" s="40">
        <f t="shared" si="62"/>
        <v>0</v>
      </c>
      <c r="AK40" s="40">
        <f t="shared" si="62"/>
        <v>0</v>
      </c>
      <c r="AL40" s="40">
        <f t="shared" si="62"/>
        <v>0</v>
      </c>
      <c r="AM40" s="40">
        <f t="shared" si="62"/>
        <v>0</v>
      </c>
      <c r="AN40" s="40">
        <f t="shared" si="62"/>
        <v>0</v>
      </c>
      <c r="AO40" s="40">
        <f t="shared" si="62"/>
        <v>0</v>
      </c>
      <c r="AP40" s="40">
        <f t="shared" si="62"/>
        <v>0</v>
      </c>
      <c r="AQ40" s="40">
        <f t="shared" si="62"/>
        <v>0</v>
      </c>
      <c r="AR40" s="40">
        <f t="shared" si="62"/>
        <v>0</v>
      </c>
      <c r="AS40" s="40">
        <f t="shared" si="62"/>
        <v>0</v>
      </c>
      <c r="AT40" s="40">
        <f t="shared" si="62"/>
        <v>0</v>
      </c>
      <c r="AU40" s="40">
        <f t="shared" si="62"/>
        <v>0</v>
      </c>
      <c r="AV40" s="40">
        <f t="shared" si="62"/>
        <v>0</v>
      </c>
      <c r="AW40" s="40">
        <f t="shared" si="62"/>
        <v>0</v>
      </c>
      <c r="AX40" s="40">
        <f t="shared" si="62"/>
        <v>0</v>
      </c>
      <c r="AY40" s="40">
        <f t="shared" si="62"/>
        <v>0</v>
      </c>
      <c r="AZ40" s="40">
        <f t="shared" si="62"/>
        <v>0</v>
      </c>
      <c r="BA40" s="40">
        <f t="shared" si="62"/>
        <v>0</v>
      </c>
      <c r="BB40" s="40">
        <f t="shared" si="62"/>
        <v>0</v>
      </c>
      <c r="BC40" s="40">
        <f t="shared" si="62"/>
        <v>0</v>
      </c>
      <c r="BD40" s="40">
        <f t="shared" si="62"/>
        <v>0</v>
      </c>
      <c r="BE40" s="40">
        <f t="shared" si="62"/>
        <v>0</v>
      </c>
      <c r="BF40" s="40">
        <f t="shared" si="62"/>
        <v>0</v>
      </c>
      <c r="BG40" s="40">
        <f t="shared" si="62"/>
        <v>0</v>
      </c>
      <c r="BH40" s="40">
        <f t="shared" si="62"/>
        <v>0</v>
      </c>
      <c r="BI40" s="40">
        <f t="shared" si="62"/>
        <v>0</v>
      </c>
      <c r="BJ40" s="40">
        <f t="shared" si="62"/>
        <v>0</v>
      </c>
      <c r="BK40" s="40">
        <f t="shared" si="62"/>
        <v>0</v>
      </c>
      <c r="BL40" s="40">
        <f t="shared" si="62"/>
        <v>0</v>
      </c>
      <c r="BM40" s="40">
        <f t="shared" si="62"/>
        <v>0</v>
      </c>
      <c r="BN40" s="40">
        <f t="shared" si="62"/>
        <v>0</v>
      </c>
      <c r="BO40" s="40">
        <f t="shared" si="62"/>
        <v>0</v>
      </c>
      <c r="BP40" s="40">
        <f t="shared" si="62"/>
        <v>0</v>
      </c>
      <c r="BQ40" s="40">
        <f t="shared" si="62"/>
        <v>0</v>
      </c>
      <c r="BR40" s="40">
        <f t="shared" si="62"/>
        <v>0</v>
      </c>
      <c r="BS40" s="40">
        <f t="shared" si="62"/>
        <v>0</v>
      </c>
      <c r="BT40" s="40">
        <f t="shared" si="62"/>
        <v>0</v>
      </c>
      <c r="BU40" s="40">
        <f t="shared" si="62"/>
        <v>0</v>
      </c>
      <c r="BV40" s="40">
        <f t="shared" si="62"/>
        <v>0</v>
      </c>
      <c r="BW40" s="40">
        <f t="shared" si="62"/>
        <v>0</v>
      </c>
      <c r="BX40" s="40">
        <f t="shared" si="62"/>
        <v>0</v>
      </c>
      <c r="BY40" s="40">
        <f t="shared" si="62"/>
        <v>0</v>
      </c>
      <c r="BZ40" s="40">
        <f t="shared" si="62"/>
        <v>0</v>
      </c>
      <c r="CA40" s="40">
        <f t="shared" si="62"/>
        <v>0</v>
      </c>
      <c r="CB40" s="40">
        <f t="shared" si="62"/>
        <v>0</v>
      </c>
      <c r="CC40" s="40">
        <f t="shared" si="62"/>
        <v>0</v>
      </c>
      <c r="CD40" s="40">
        <f t="shared" si="62"/>
        <v>0</v>
      </c>
      <c r="CE40" s="40">
        <f t="shared" si="62"/>
        <v>0</v>
      </c>
      <c r="CF40" s="40">
        <f t="shared" si="62"/>
        <v>0</v>
      </c>
      <c r="CG40" s="40">
        <f t="shared" ref="CG40:CU40" si="63">CG8*$L$20</f>
        <v>0</v>
      </c>
      <c r="CH40" s="40">
        <f t="shared" si="63"/>
        <v>0</v>
      </c>
      <c r="CI40" s="40">
        <f t="shared" si="63"/>
        <v>0</v>
      </c>
      <c r="CJ40" s="40">
        <f t="shared" si="63"/>
        <v>0</v>
      </c>
      <c r="CK40" s="40">
        <f t="shared" si="63"/>
        <v>0</v>
      </c>
      <c r="CL40" s="40">
        <f t="shared" si="63"/>
        <v>0</v>
      </c>
      <c r="CM40" s="40">
        <f t="shared" si="63"/>
        <v>0</v>
      </c>
      <c r="CN40" s="40">
        <f t="shared" si="63"/>
        <v>0</v>
      </c>
      <c r="CO40" s="40">
        <f t="shared" si="63"/>
        <v>0</v>
      </c>
      <c r="CP40" s="40">
        <f t="shared" si="63"/>
        <v>0</v>
      </c>
      <c r="CQ40" s="40">
        <f t="shared" si="63"/>
        <v>0</v>
      </c>
      <c r="CR40" s="40">
        <f t="shared" si="63"/>
        <v>0</v>
      </c>
      <c r="CS40" s="40">
        <f t="shared" si="63"/>
        <v>0</v>
      </c>
      <c r="CT40" s="40">
        <f t="shared" si="63"/>
        <v>0</v>
      </c>
      <c r="CU40" s="40">
        <f t="shared" si="63"/>
        <v>0</v>
      </c>
    </row>
    <row r="41" spans="2:99" x14ac:dyDescent="0.35">
      <c r="Q41" t="s">
        <v>116</v>
      </c>
      <c r="R41" s="40">
        <f t="shared" ca="1" si="59"/>
        <v>53915056.504186675</v>
      </c>
      <c r="T41" s="39">
        <f ca="1">IF((T39+T40)&lt;T29,MIN(T29-T39-T40,T50),0)</f>
        <v>0</v>
      </c>
      <c r="U41" s="39">
        <f t="shared" ref="U41:CF41" ca="1" si="64">IF((U39+U40)&lt;U29,MIN(U29-U39-U40,U50),0)</f>
        <v>0</v>
      </c>
      <c r="V41" s="39">
        <f t="shared" ca="1" si="64"/>
        <v>0</v>
      </c>
      <c r="W41" s="39">
        <f t="shared" ca="1" si="64"/>
        <v>2694738.375</v>
      </c>
      <c r="X41" s="39">
        <f t="shared" ca="1" si="64"/>
        <v>2694738.375</v>
      </c>
      <c r="Y41" s="39">
        <f t="shared" ca="1" si="64"/>
        <v>2694738.375</v>
      </c>
      <c r="Z41" s="39">
        <f t="shared" ca="1" si="64"/>
        <v>2694738.375</v>
      </c>
      <c r="AA41" s="39">
        <f t="shared" ca="1" si="64"/>
        <v>2694738.375</v>
      </c>
      <c r="AB41" s="39">
        <f t="shared" ca="1" si="64"/>
        <v>2694738.375</v>
      </c>
      <c r="AC41" s="39">
        <f t="shared" ca="1" si="64"/>
        <v>2027868.75</v>
      </c>
      <c r="AD41" s="39">
        <f t="shared" ca="1" si="64"/>
        <v>1848001.0276763784</v>
      </c>
      <c r="AE41" s="39">
        <f t="shared" ca="1" si="64"/>
        <v>2027868.75</v>
      </c>
      <c r="AF41" s="39">
        <f t="shared" ca="1" si="64"/>
        <v>2027868.75</v>
      </c>
      <c r="AG41" s="39">
        <f t="shared" ca="1" si="64"/>
        <v>2574964.3787808879</v>
      </c>
      <c r="AH41" s="39">
        <f t="shared" ca="1" si="64"/>
        <v>2731416.5468485067</v>
      </c>
      <c r="AI41" s="39">
        <f t="shared" ca="1" si="64"/>
        <v>3014320.5550066093</v>
      </c>
      <c r="AJ41" s="39">
        <f t="shared" ca="1" si="64"/>
        <v>3041803.1250000005</v>
      </c>
      <c r="AK41" s="39">
        <f t="shared" ca="1" si="64"/>
        <v>3041803.1250000005</v>
      </c>
      <c r="AL41" s="39">
        <f t="shared" ca="1" si="64"/>
        <v>3041803.1250000005</v>
      </c>
      <c r="AM41" s="39">
        <f t="shared" ca="1" si="64"/>
        <v>3041803.1250000005</v>
      </c>
      <c r="AN41" s="39">
        <f t="shared" ca="1" si="64"/>
        <v>3041803.1250000005</v>
      </c>
      <c r="AO41" s="39">
        <f t="shared" ca="1" si="64"/>
        <v>3041803.1250000005</v>
      </c>
      <c r="AP41" s="39">
        <f t="shared" ca="1" si="64"/>
        <v>3243498.7458742908</v>
      </c>
      <c r="AQ41" s="39">
        <f t="shared" ca="1" si="64"/>
        <v>0</v>
      </c>
      <c r="AR41" s="39">
        <f t="shared" ca="1" si="64"/>
        <v>0</v>
      </c>
      <c r="AS41" s="39">
        <f t="shared" ca="1" si="64"/>
        <v>0</v>
      </c>
      <c r="AT41" s="39">
        <f t="shared" ca="1" si="64"/>
        <v>0</v>
      </c>
      <c r="AU41" s="39">
        <f t="shared" ca="1" si="64"/>
        <v>0</v>
      </c>
      <c r="AV41" s="39">
        <f t="shared" ca="1" si="64"/>
        <v>0</v>
      </c>
      <c r="AW41" s="39">
        <f t="shared" ca="1" si="64"/>
        <v>0</v>
      </c>
      <c r="AX41" s="39">
        <f t="shared" ca="1" si="64"/>
        <v>0</v>
      </c>
      <c r="AY41" s="39">
        <f t="shared" ca="1" si="64"/>
        <v>0</v>
      </c>
      <c r="AZ41" s="39">
        <f t="shared" ca="1" si="64"/>
        <v>0</v>
      </c>
      <c r="BA41" s="39">
        <f t="shared" ca="1" si="64"/>
        <v>0</v>
      </c>
      <c r="BB41" s="39">
        <f t="shared" ca="1" si="64"/>
        <v>0</v>
      </c>
      <c r="BC41" s="39">
        <f t="shared" ca="1" si="64"/>
        <v>0</v>
      </c>
      <c r="BD41" s="39">
        <f t="shared" ca="1" si="64"/>
        <v>0</v>
      </c>
      <c r="BE41" s="39">
        <f t="shared" ca="1" si="64"/>
        <v>0</v>
      </c>
      <c r="BF41" s="39">
        <f t="shared" ca="1" si="64"/>
        <v>0</v>
      </c>
      <c r="BG41" s="39">
        <f t="shared" ca="1" si="64"/>
        <v>0</v>
      </c>
      <c r="BH41" s="39">
        <f t="shared" ca="1" si="64"/>
        <v>0</v>
      </c>
      <c r="BI41" s="39">
        <f t="shared" ca="1" si="64"/>
        <v>0</v>
      </c>
      <c r="BJ41" s="39">
        <f t="shared" ca="1" si="64"/>
        <v>0</v>
      </c>
      <c r="BK41" s="39">
        <f t="shared" ca="1" si="64"/>
        <v>0</v>
      </c>
      <c r="BL41" s="39">
        <f t="shared" ca="1" si="64"/>
        <v>0</v>
      </c>
      <c r="BM41" s="39">
        <f t="shared" ca="1" si="64"/>
        <v>0</v>
      </c>
      <c r="BN41" s="39">
        <f t="shared" ca="1" si="64"/>
        <v>0</v>
      </c>
      <c r="BO41" s="39">
        <f t="shared" ca="1" si="64"/>
        <v>0</v>
      </c>
      <c r="BP41" s="39">
        <f t="shared" ca="1" si="64"/>
        <v>0</v>
      </c>
      <c r="BQ41" s="39">
        <f t="shared" ca="1" si="64"/>
        <v>0</v>
      </c>
      <c r="BR41" s="39">
        <f t="shared" ca="1" si="64"/>
        <v>0</v>
      </c>
      <c r="BS41" s="39">
        <f t="shared" ca="1" si="64"/>
        <v>0</v>
      </c>
      <c r="BT41" s="39">
        <f t="shared" ca="1" si="64"/>
        <v>0</v>
      </c>
      <c r="BU41" s="39">
        <f t="shared" ca="1" si="64"/>
        <v>0</v>
      </c>
      <c r="BV41" s="39">
        <f t="shared" ca="1" si="64"/>
        <v>0</v>
      </c>
      <c r="BW41" s="39">
        <f t="shared" ca="1" si="64"/>
        <v>0</v>
      </c>
      <c r="BX41" s="39">
        <f t="shared" ca="1" si="64"/>
        <v>0</v>
      </c>
      <c r="BY41" s="39">
        <f t="shared" ca="1" si="64"/>
        <v>0</v>
      </c>
      <c r="BZ41" s="39">
        <f t="shared" ca="1" si="64"/>
        <v>0</v>
      </c>
      <c r="CA41" s="39">
        <f t="shared" ca="1" si="64"/>
        <v>0</v>
      </c>
      <c r="CB41" s="39">
        <f t="shared" ca="1" si="64"/>
        <v>0</v>
      </c>
      <c r="CC41" s="39">
        <f t="shared" ca="1" si="64"/>
        <v>0</v>
      </c>
      <c r="CD41" s="39">
        <f t="shared" ca="1" si="64"/>
        <v>0</v>
      </c>
      <c r="CE41" s="39">
        <f t="shared" ca="1" si="64"/>
        <v>0</v>
      </c>
      <c r="CF41" s="39">
        <f t="shared" ca="1" si="64"/>
        <v>0</v>
      </c>
      <c r="CG41" s="39">
        <f t="shared" ref="CG41:CU41" ca="1" si="65">IF((CG39+CG40)&lt;CG29,MIN(CG29-CG39-CG40,CG50),0)</f>
        <v>0</v>
      </c>
      <c r="CH41" s="39">
        <f t="shared" ca="1" si="65"/>
        <v>0</v>
      </c>
      <c r="CI41" s="39">
        <f t="shared" ca="1" si="65"/>
        <v>0</v>
      </c>
      <c r="CJ41" s="39">
        <f t="shared" ca="1" si="65"/>
        <v>0</v>
      </c>
      <c r="CK41" s="39">
        <f t="shared" ca="1" si="65"/>
        <v>0</v>
      </c>
      <c r="CL41" s="39">
        <f t="shared" ca="1" si="65"/>
        <v>0</v>
      </c>
      <c r="CM41" s="39">
        <f t="shared" ca="1" si="65"/>
        <v>0</v>
      </c>
      <c r="CN41" s="39">
        <f t="shared" ca="1" si="65"/>
        <v>0</v>
      </c>
      <c r="CO41" s="39">
        <f t="shared" ca="1" si="65"/>
        <v>0</v>
      </c>
      <c r="CP41" s="39">
        <f t="shared" ca="1" si="65"/>
        <v>0</v>
      </c>
      <c r="CQ41" s="39">
        <f t="shared" ca="1" si="65"/>
        <v>0</v>
      </c>
      <c r="CR41" s="39">
        <f t="shared" ca="1" si="65"/>
        <v>0</v>
      </c>
      <c r="CS41" s="39">
        <f t="shared" ca="1" si="65"/>
        <v>0</v>
      </c>
      <c r="CT41" s="39">
        <f t="shared" ca="1" si="65"/>
        <v>0</v>
      </c>
      <c r="CU41" s="39">
        <f t="shared" ca="1" si="65"/>
        <v>0</v>
      </c>
    </row>
    <row r="42" spans="2:99" x14ac:dyDescent="0.35">
      <c r="G42" s="33" t="s">
        <v>84</v>
      </c>
      <c r="H42" s="42">
        <f ca="1">SUM(H36:H41)</f>
        <v>648470016.82635963</v>
      </c>
      <c r="I42" s="67">
        <f ca="1">SUM(I36:I41)</f>
        <v>1</v>
      </c>
      <c r="K42" s="33" t="s">
        <v>84</v>
      </c>
      <c r="L42" s="42">
        <f ca="1">SUM(L36:L41)</f>
        <v>648470016.82635963</v>
      </c>
      <c r="M42" s="67">
        <f ca="1">SUM(M36:M41)</f>
        <v>1</v>
      </c>
      <c r="Q42" t="s">
        <v>117</v>
      </c>
      <c r="R42" s="40">
        <f t="shared" ca="1" si="59"/>
        <v>164597561.18677297</v>
      </c>
      <c r="T42" s="39">
        <f ca="1">IF((T39+T40+T41)&lt;T29,T29-T39-T40-T41,0)</f>
        <v>6883294.4592987448</v>
      </c>
      <c r="U42" s="39">
        <f t="shared" ref="U42:CF42" ca="1" si="66">IF((U39+U40+U41)&lt;U29,U29-U39-U40-U41,0)</f>
        <v>6883294.4592987476</v>
      </c>
      <c r="V42" s="39">
        <f t="shared" ca="1" si="66"/>
        <v>6883294.4592987476</v>
      </c>
      <c r="W42" s="39">
        <f t="shared" ca="1" si="66"/>
        <v>4188556.0842987476</v>
      </c>
      <c r="X42" s="39">
        <f t="shared" ca="1" si="66"/>
        <v>23344261.510891408</v>
      </c>
      <c r="Y42" s="39">
        <f t="shared" ca="1" si="66"/>
        <v>23344261.510891408</v>
      </c>
      <c r="Z42" s="39">
        <f t="shared" ca="1" si="66"/>
        <v>23344261.510891408</v>
      </c>
      <c r="AA42" s="39">
        <f t="shared" ca="1" si="66"/>
        <v>23344261.510891408</v>
      </c>
      <c r="AB42" s="39">
        <f t="shared" ca="1" si="66"/>
        <v>23344261.510891408</v>
      </c>
      <c r="AC42" s="39">
        <f t="shared" ca="1" si="66"/>
        <v>16728507.504903972</v>
      </c>
      <c r="AD42" s="39">
        <f t="shared" ca="1" si="66"/>
        <v>0</v>
      </c>
      <c r="AE42" s="39">
        <f t="shared" ca="1" si="66"/>
        <v>103957.96081843786</v>
      </c>
      <c r="AF42" s="39">
        <f t="shared" ca="1" si="66"/>
        <v>388832.87234071875</v>
      </c>
      <c r="AG42" s="39">
        <f t="shared" ca="1" si="66"/>
        <v>0</v>
      </c>
      <c r="AH42" s="39">
        <f t="shared" ca="1" si="66"/>
        <v>0</v>
      </c>
      <c r="AI42" s="39">
        <f t="shared" ca="1" si="66"/>
        <v>0</v>
      </c>
      <c r="AJ42" s="39">
        <f t="shared" ca="1" si="66"/>
        <v>257232.02653726144</v>
      </c>
      <c r="AK42" s="39">
        <f t="shared" ca="1" si="66"/>
        <v>542106.93805954186</v>
      </c>
      <c r="AL42" s="39">
        <f t="shared" ca="1" si="66"/>
        <v>826981.84958182322</v>
      </c>
      <c r="AM42" s="39">
        <f t="shared" ca="1" si="66"/>
        <v>1111856.7611041036</v>
      </c>
      <c r="AN42" s="39">
        <f t="shared" ca="1" si="66"/>
        <v>1396731.672626385</v>
      </c>
      <c r="AO42" s="39">
        <f t="shared" ca="1" si="66"/>
        <v>1681606.5841486654</v>
      </c>
      <c r="AP42" s="39">
        <f t="shared" ca="1" si="66"/>
        <v>0</v>
      </c>
      <c r="AQ42" s="39">
        <f t="shared" ca="1" si="66"/>
        <v>0</v>
      </c>
      <c r="AR42" s="39">
        <f t="shared" ca="1" si="66"/>
        <v>0</v>
      </c>
      <c r="AS42" s="39">
        <f t="shared" ca="1" si="66"/>
        <v>0</v>
      </c>
      <c r="AT42" s="39">
        <f t="shared" ca="1" si="66"/>
        <v>0</v>
      </c>
      <c r="AU42" s="39">
        <f t="shared" ca="1" si="66"/>
        <v>0</v>
      </c>
      <c r="AV42" s="39">
        <f t="shared" ca="1" si="66"/>
        <v>0</v>
      </c>
      <c r="AW42" s="39">
        <f t="shared" ca="1" si="66"/>
        <v>0</v>
      </c>
      <c r="AX42" s="39">
        <f t="shared" ca="1" si="66"/>
        <v>0</v>
      </c>
      <c r="AY42" s="39">
        <f t="shared" ca="1" si="66"/>
        <v>0</v>
      </c>
      <c r="AZ42" s="39">
        <f t="shared" ca="1" si="66"/>
        <v>0</v>
      </c>
      <c r="BA42" s="39">
        <f t="shared" ca="1" si="66"/>
        <v>0</v>
      </c>
      <c r="BB42" s="39">
        <f t="shared" ca="1" si="66"/>
        <v>0</v>
      </c>
      <c r="BC42" s="39">
        <f t="shared" ca="1" si="66"/>
        <v>0</v>
      </c>
      <c r="BD42" s="39">
        <f t="shared" ca="1" si="66"/>
        <v>0</v>
      </c>
      <c r="BE42" s="39">
        <f t="shared" ca="1" si="66"/>
        <v>0</v>
      </c>
      <c r="BF42" s="39">
        <f t="shared" ca="1" si="66"/>
        <v>0</v>
      </c>
      <c r="BG42" s="39">
        <f t="shared" ca="1" si="66"/>
        <v>0</v>
      </c>
      <c r="BH42" s="39">
        <f t="shared" ca="1" si="66"/>
        <v>0</v>
      </c>
      <c r="BI42" s="39">
        <f t="shared" ca="1" si="66"/>
        <v>0</v>
      </c>
      <c r="BJ42" s="39">
        <f t="shared" ca="1" si="66"/>
        <v>0</v>
      </c>
      <c r="BK42" s="39">
        <f t="shared" ca="1" si="66"/>
        <v>0</v>
      </c>
      <c r="BL42" s="39">
        <f t="shared" ca="1" si="66"/>
        <v>0</v>
      </c>
      <c r="BM42" s="39">
        <f t="shared" ca="1" si="66"/>
        <v>0</v>
      </c>
      <c r="BN42" s="39">
        <f t="shared" ca="1" si="66"/>
        <v>0</v>
      </c>
      <c r="BO42" s="39">
        <f t="shared" ca="1" si="66"/>
        <v>0</v>
      </c>
      <c r="BP42" s="39">
        <f t="shared" ca="1" si="66"/>
        <v>0</v>
      </c>
      <c r="BQ42" s="39">
        <f t="shared" ca="1" si="66"/>
        <v>0</v>
      </c>
      <c r="BR42" s="39">
        <f t="shared" ca="1" si="66"/>
        <v>0</v>
      </c>
      <c r="BS42" s="39">
        <f t="shared" ca="1" si="66"/>
        <v>0</v>
      </c>
      <c r="BT42" s="39">
        <f t="shared" ca="1" si="66"/>
        <v>0</v>
      </c>
      <c r="BU42" s="39">
        <f t="shared" ca="1" si="66"/>
        <v>0</v>
      </c>
      <c r="BV42" s="39">
        <f t="shared" ca="1" si="66"/>
        <v>0</v>
      </c>
      <c r="BW42" s="39">
        <f t="shared" ca="1" si="66"/>
        <v>0</v>
      </c>
      <c r="BX42" s="39">
        <f t="shared" ca="1" si="66"/>
        <v>0</v>
      </c>
      <c r="BY42" s="39">
        <f t="shared" ca="1" si="66"/>
        <v>0</v>
      </c>
      <c r="BZ42" s="39">
        <f t="shared" ca="1" si="66"/>
        <v>0</v>
      </c>
      <c r="CA42" s="39">
        <f t="shared" ca="1" si="66"/>
        <v>0</v>
      </c>
      <c r="CB42" s="39">
        <f t="shared" ca="1" si="66"/>
        <v>0</v>
      </c>
      <c r="CC42" s="39">
        <f t="shared" ca="1" si="66"/>
        <v>0</v>
      </c>
      <c r="CD42" s="39">
        <f t="shared" ca="1" si="66"/>
        <v>0</v>
      </c>
      <c r="CE42" s="39">
        <f t="shared" ca="1" si="66"/>
        <v>0</v>
      </c>
      <c r="CF42" s="39">
        <f t="shared" ca="1" si="66"/>
        <v>0</v>
      </c>
      <c r="CG42" s="39">
        <f t="shared" ref="CG42:CU42" ca="1" si="67">IF((CG39+CG40+CG41)&lt;CG29,CG29-CG39-CG40-CG41,0)</f>
        <v>0</v>
      </c>
      <c r="CH42" s="39">
        <f t="shared" ca="1" si="67"/>
        <v>0</v>
      </c>
      <c r="CI42" s="39">
        <f t="shared" ca="1" si="67"/>
        <v>0</v>
      </c>
      <c r="CJ42" s="39">
        <f t="shared" ca="1" si="67"/>
        <v>0</v>
      </c>
      <c r="CK42" s="39">
        <f t="shared" ca="1" si="67"/>
        <v>0</v>
      </c>
      <c r="CL42" s="39">
        <f t="shared" ca="1" si="67"/>
        <v>0</v>
      </c>
      <c r="CM42" s="39">
        <f t="shared" ca="1" si="67"/>
        <v>0</v>
      </c>
      <c r="CN42" s="39">
        <f t="shared" ca="1" si="67"/>
        <v>0</v>
      </c>
      <c r="CO42" s="39">
        <f t="shared" ca="1" si="67"/>
        <v>0</v>
      </c>
      <c r="CP42" s="39">
        <f t="shared" ca="1" si="67"/>
        <v>0</v>
      </c>
      <c r="CQ42" s="39">
        <f t="shared" ca="1" si="67"/>
        <v>0</v>
      </c>
      <c r="CR42" s="39">
        <f t="shared" ca="1" si="67"/>
        <v>0</v>
      </c>
      <c r="CS42" s="39">
        <f t="shared" ca="1" si="67"/>
        <v>0</v>
      </c>
      <c r="CT42" s="39">
        <f t="shared" ca="1" si="67"/>
        <v>0</v>
      </c>
      <c r="CU42" s="39">
        <f t="shared" ca="1" si="67"/>
        <v>0</v>
      </c>
    </row>
    <row r="43" spans="2:99" x14ac:dyDescent="0.35">
      <c r="Q43" t="s">
        <v>63</v>
      </c>
      <c r="R43" s="40">
        <f t="shared" ca="1" si="59"/>
        <v>324757399.13540006</v>
      </c>
      <c r="T43" s="40">
        <f ca="1">T31</f>
        <v>0</v>
      </c>
      <c r="U43" s="40">
        <f t="shared" ref="U43:CF43" ca="1" si="68">U31</f>
        <v>0</v>
      </c>
      <c r="V43" s="40">
        <f t="shared" ca="1" si="68"/>
        <v>0</v>
      </c>
      <c r="W43" s="40">
        <f t="shared" ca="1" si="68"/>
        <v>0</v>
      </c>
      <c r="X43" s="40">
        <f t="shared" ca="1" si="68"/>
        <v>0</v>
      </c>
      <c r="Y43" s="40">
        <f t="shared" ca="1" si="68"/>
        <v>0</v>
      </c>
      <c r="Z43" s="40">
        <f t="shared" ca="1" si="68"/>
        <v>0</v>
      </c>
      <c r="AA43" s="40">
        <f t="shared" ca="1" si="68"/>
        <v>0</v>
      </c>
      <c r="AB43" s="40">
        <f t="shared" ca="1" si="68"/>
        <v>0</v>
      </c>
      <c r="AC43" s="40">
        <f t="shared" ca="1" si="68"/>
        <v>7325354.867715776</v>
      </c>
      <c r="AD43" s="40">
        <f t="shared" ca="1" si="68"/>
        <v>24417849.559052631</v>
      </c>
      <c r="AE43" s="40">
        <f t="shared" ca="1" si="68"/>
        <v>24417849.559052631</v>
      </c>
      <c r="AF43" s="40">
        <f t="shared" ca="1" si="68"/>
        <v>24417849.559052631</v>
      </c>
      <c r="AG43" s="40">
        <f t="shared" ca="1" si="68"/>
        <v>24417849.559052631</v>
      </c>
      <c r="AH43" s="40">
        <f t="shared" ca="1" si="68"/>
        <v>24417849.559052631</v>
      </c>
      <c r="AI43" s="40">
        <f t="shared" ca="1" si="68"/>
        <v>24417849.559052631</v>
      </c>
      <c r="AJ43" s="40">
        <f t="shared" ca="1" si="68"/>
        <v>24417849.559052631</v>
      </c>
      <c r="AK43" s="40">
        <f t="shared" ca="1" si="68"/>
        <v>24417849.559052631</v>
      </c>
      <c r="AL43" s="40">
        <f t="shared" ca="1" si="68"/>
        <v>24417849.559052631</v>
      </c>
      <c r="AM43" s="40">
        <f t="shared" ca="1" si="68"/>
        <v>24417849.559052631</v>
      </c>
      <c r="AN43" s="40">
        <f t="shared" ca="1" si="68"/>
        <v>24417849.559052631</v>
      </c>
      <c r="AO43" s="40">
        <f t="shared" ca="1" si="68"/>
        <v>24417849.559052631</v>
      </c>
      <c r="AP43" s="40">
        <f t="shared" ca="1" si="68"/>
        <v>24417849.559052631</v>
      </c>
      <c r="AQ43" s="40">
        <f t="shared" ca="1" si="68"/>
        <v>0</v>
      </c>
      <c r="AR43" s="40">
        <f t="shared" ca="1" si="68"/>
        <v>0</v>
      </c>
      <c r="AS43" s="40">
        <f t="shared" ca="1" si="68"/>
        <v>0</v>
      </c>
      <c r="AT43" s="40">
        <f t="shared" ca="1" si="68"/>
        <v>0</v>
      </c>
      <c r="AU43" s="40">
        <f t="shared" ca="1" si="68"/>
        <v>0</v>
      </c>
      <c r="AV43" s="40">
        <f t="shared" ca="1" si="68"/>
        <v>0</v>
      </c>
      <c r="AW43" s="40">
        <f t="shared" ca="1" si="68"/>
        <v>0</v>
      </c>
      <c r="AX43" s="40">
        <f t="shared" ca="1" si="68"/>
        <v>0</v>
      </c>
      <c r="AY43" s="40">
        <f t="shared" ca="1" si="68"/>
        <v>0</v>
      </c>
      <c r="AZ43" s="40">
        <f t="shared" ca="1" si="68"/>
        <v>0</v>
      </c>
      <c r="BA43" s="40">
        <f t="shared" ca="1" si="68"/>
        <v>0</v>
      </c>
      <c r="BB43" s="40">
        <f t="shared" ca="1" si="68"/>
        <v>0</v>
      </c>
      <c r="BC43" s="40">
        <f t="shared" ca="1" si="68"/>
        <v>0</v>
      </c>
      <c r="BD43" s="40">
        <f t="shared" ca="1" si="68"/>
        <v>0</v>
      </c>
      <c r="BE43" s="40">
        <f t="shared" ca="1" si="68"/>
        <v>0</v>
      </c>
      <c r="BF43" s="40">
        <f t="shared" ca="1" si="68"/>
        <v>0</v>
      </c>
      <c r="BG43" s="40">
        <f t="shared" ca="1" si="68"/>
        <v>0</v>
      </c>
      <c r="BH43" s="40">
        <f t="shared" ca="1" si="68"/>
        <v>0</v>
      </c>
      <c r="BI43" s="40">
        <f t="shared" ca="1" si="68"/>
        <v>0</v>
      </c>
      <c r="BJ43" s="40">
        <f t="shared" ca="1" si="68"/>
        <v>0</v>
      </c>
      <c r="BK43" s="40">
        <f t="shared" ca="1" si="68"/>
        <v>0</v>
      </c>
      <c r="BL43" s="40">
        <f t="shared" ca="1" si="68"/>
        <v>0</v>
      </c>
      <c r="BM43" s="40">
        <f t="shared" ca="1" si="68"/>
        <v>0</v>
      </c>
      <c r="BN43" s="40">
        <f t="shared" ca="1" si="68"/>
        <v>0</v>
      </c>
      <c r="BO43" s="40">
        <f t="shared" ca="1" si="68"/>
        <v>0</v>
      </c>
      <c r="BP43" s="40">
        <f t="shared" ca="1" si="68"/>
        <v>0</v>
      </c>
      <c r="BQ43" s="40">
        <f t="shared" ca="1" si="68"/>
        <v>0</v>
      </c>
      <c r="BR43" s="40">
        <f t="shared" ca="1" si="68"/>
        <v>0</v>
      </c>
      <c r="BS43" s="40">
        <f t="shared" ca="1" si="68"/>
        <v>0</v>
      </c>
      <c r="BT43" s="40">
        <f t="shared" ca="1" si="68"/>
        <v>0</v>
      </c>
      <c r="BU43" s="40">
        <f t="shared" ca="1" si="68"/>
        <v>0</v>
      </c>
      <c r="BV43" s="40">
        <f t="shared" ca="1" si="68"/>
        <v>0</v>
      </c>
      <c r="BW43" s="40">
        <f t="shared" ca="1" si="68"/>
        <v>0</v>
      </c>
      <c r="BX43" s="40">
        <f t="shared" ca="1" si="68"/>
        <v>0</v>
      </c>
      <c r="BY43" s="40">
        <f t="shared" ca="1" si="68"/>
        <v>0</v>
      </c>
      <c r="BZ43" s="40">
        <f t="shared" ca="1" si="68"/>
        <v>0</v>
      </c>
      <c r="CA43" s="40">
        <f t="shared" ca="1" si="68"/>
        <v>0</v>
      </c>
      <c r="CB43" s="40">
        <f t="shared" ca="1" si="68"/>
        <v>0</v>
      </c>
      <c r="CC43" s="40">
        <f t="shared" ca="1" si="68"/>
        <v>0</v>
      </c>
      <c r="CD43" s="40">
        <f t="shared" ca="1" si="68"/>
        <v>0</v>
      </c>
      <c r="CE43" s="40">
        <f t="shared" ca="1" si="68"/>
        <v>0</v>
      </c>
      <c r="CF43" s="40">
        <f t="shared" ca="1" si="68"/>
        <v>0</v>
      </c>
      <c r="CG43" s="40">
        <f t="shared" ref="CG43:CU43" ca="1" si="69">CG31</f>
        <v>0</v>
      </c>
      <c r="CH43" s="40">
        <f t="shared" ca="1" si="69"/>
        <v>0</v>
      </c>
      <c r="CI43" s="40">
        <f t="shared" ca="1" si="69"/>
        <v>0</v>
      </c>
      <c r="CJ43" s="40">
        <f t="shared" ca="1" si="69"/>
        <v>0</v>
      </c>
      <c r="CK43" s="40">
        <f t="shared" ca="1" si="69"/>
        <v>0</v>
      </c>
      <c r="CL43" s="40">
        <f t="shared" ca="1" si="69"/>
        <v>0</v>
      </c>
      <c r="CM43" s="40">
        <f t="shared" ca="1" si="69"/>
        <v>0</v>
      </c>
      <c r="CN43" s="40">
        <f t="shared" ca="1" si="69"/>
        <v>0</v>
      </c>
      <c r="CO43" s="40">
        <f t="shared" ca="1" si="69"/>
        <v>0</v>
      </c>
      <c r="CP43" s="40">
        <f t="shared" ca="1" si="69"/>
        <v>0</v>
      </c>
      <c r="CQ43" s="40">
        <f t="shared" ca="1" si="69"/>
        <v>0</v>
      </c>
      <c r="CR43" s="40">
        <f t="shared" ca="1" si="69"/>
        <v>0</v>
      </c>
      <c r="CS43" s="40">
        <f t="shared" ca="1" si="69"/>
        <v>0</v>
      </c>
      <c r="CT43" s="40">
        <f t="shared" ca="1" si="69"/>
        <v>0</v>
      </c>
      <c r="CU43" s="40">
        <f t="shared" ca="1" si="69"/>
        <v>0</v>
      </c>
    </row>
    <row r="44" spans="2:99" x14ac:dyDescent="0.35">
      <c r="Q44" t="s">
        <v>77</v>
      </c>
      <c r="R44" s="40">
        <f t="shared" si="59"/>
        <v>0</v>
      </c>
      <c r="T44" s="39">
        <v>0</v>
      </c>
      <c r="U44" s="39">
        <v>0</v>
      </c>
      <c r="V44" s="39">
        <v>0</v>
      </c>
      <c r="W44" s="39">
        <v>0</v>
      </c>
      <c r="X44" s="39">
        <v>0</v>
      </c>
      <c r="Y44" s="39">
        <v>0</v>
      </c>
      <c r="Z44" s="39">
        <v>0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9">
        <v>0</v>
      </c>
      <c r="AM44" s="39">
        <v>0</v>
      </c>
      <c r="AN44" s="39">
        <v>0</v>
      </c>
      <c r="AO44" s="39">
        <v>0</v>
      </c>
      <c r="AP44" s="39">
        <v>0</v>
      </c>
      <c r="AQ44" s="39">
        <v>0</v>
      </c>
      <c r="AR44" s="39">
        <v>0</v>
      </c>
      <c r="AS44" s="39">
        <v>0</v>
      </c>
      <c r="AT44" s="39">
        <v>0</v>
      </c>
      <c r="AU44" s="39">
        <v>0</v>
      </c>
      <c r="AV44" s="39">
        <v>0</v>
      </c>
      <c r="AW44" s="39">
        <v>0</v>
      </c>
      <c r="AX44" s="39">
        <v>0</v>
      </c>
      <c r="AY44" s="39">
        <v>0</v>
      </c>
      <c r="AZ44" s="39">
        <v>0</v>
      </c>
      <c r="BA44" s="39">
        <v>0</v>
      </c>
      <c r="BB44" s="39">
        <v>0</v>
      </c>
      <c r="BC44" s="39">
        <v>0</v>
      </c>
      <c r="BD44" s="39">
        <v>0</v>
      </c>
      <c r="BE44" s="39">
        <v>0</v>
      </c>
      <c r="BF44" s="39">
        <v>0</v>
      </c>
      <c r="BG44" s="39">
        <v>0</v>
      </c>
      <c r="BH44" s="39">
        <v>0</v>
      </c>
      <c r="BI44" s="39">
        <v>0</v>
      </c>
      <c r="BJ44" s="39">
        <v>0</v>
      </c>
      <c r="BK44" s="39">
        <v>0</v>
      </c>
      <c r="BL44" s="39">
        <v>0</v>
      </c>
      <c r="BM44" s="39">
        <v>0</v>
      </c>
      <c r="BN44" s="39">
        <v>0</v>
      </c>
      <c r="BO44" s="39">
        <v>0</v>
      </c>
      <c r="BP44" s="39">
        <v>0</v>
      </c>
      <c r="BQ44" s="39">
        <v>0</v>
      </c>
      <c r="BR44" s="39">
        <v>0</v>
      </c>
      <c r="BS44" s="39">
        <v>0</v>
      </c>
      <c r="BT44" s="39">
        <v>0</v>
      </c>
      <c r="BU44" s="39">
        <v>0</v>
      </c>
      <c r="BV44" s="39">
        <v>0</v>
      </c>
      <c r="BW44" s="39">
        <v>0</v>
      </c>
      <c r="BX44" s="39">
        <v>0</v>
      </c>
      <c r="BY44" s="39">
        <v>0</v>
      </c>
      <c r="BZ44" s="39">
        <v>0</v>
      </c>
      <c r="CA44" s="39">
        <v>0</v>
      </c>
      <c r="CB44" s="39">
        <v>0</v>
      </c>
      <c r="CC44" s="39">
        <v>0</v>
      </c>
      <c r="CD44" s="39">
        <v>0</v>
      </c>
      <c r="CE44" s="39">
        <v>0</v>
      </c>
      <c r="CF44" s="39">
        <v>0</v>
      </c>
      <c r="CG44" s="39">
        <v>0</v>
      </c>
      <c r="CH44" s="39">
        <v>0</v>
      </c>
      <c r="CI44" s="39">
        <v>0</v>
      </c>
      <c r="CJ44" s="39">
        <v>0</v>
      </c>
      <c r="CK44" s="39">
        <v>0</v>
      </c>
      <c r="CL44" s="39">
        <v>0</v>
      </c>
      <c r="CM44" s="39">
        <v>0</v>
      </c>
      <c r="CN44" s="39">
        <v>0</v>
      </c>
      <c r="CO44" s="39">
        <v>0</v>
      </c>
      <c r="CP44" s="39">
        <v>0</v>
      </c>
      <c r="CQ44" s="39">
        <v>0</v>
      </c>
      <c r="CR44" s="39">
        <v>0</v>
      </c>
      <c r="CS44" s="39">
        <v>0</v>
      </c>
      <c r="CT44" s="39">
        <v>0</v>
      </c>
      <c r="CU44" s="39">
        <v>0</v>
      </c>
    </row>
    <row r="45" spans="2:99" ht="18.5" x14ac:dyDescent="0.35">
      <c r="G45" s="166" t="s">
        <v>91</v>
      </c>
      <c r="Q45" t="s">
        <v>78</v>
      </c>
      <c r="R45" s="40">
        <f t="shared" si="59"/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39">
        <v>0</v>
      </c>
      <c r="AQ45" s="39">
        <v>0</v>
      </c>
      <c r="AR45" s="39">
        <v>0</v>
      </c>
      <c r="AS45" s="39">
        <v>0</v>
      </c>
      <c r="AT45" s="39">
        <v>0</v>
      </c>
      <c r="AU45" s="39">
        <v>0</v>
      </c>
      <c r="AV45" s="39">
        <v>0</v>
      </c>
      <c r="AW45" s="39">
        <v>0</v>
      </c>
      <c r="AX45" s="39">
        <v>0</v>
      </c>
      <c r="AY45" s="39">
        <v>0</v>
      </c>
      <c r="AZ45" s="39">
        <v>0</v>
      </c>
      <c r="BA45" s="39">
        <v>0</v>
      </c>
      <c r="BB45" s="39">
        <v>0</v>
      </c>
      <c r="BC45" s="39">
        <v>0</v>
      </c>
      <c r="BD45" s="39">
        <v>0</v>
      </c>
      <c r="BE45" s="39">
        <v>0</v>
      </c>
      <c r="BF45" s="39">
        <v>0</v>
      </c>
      <c r="BG45" s="39">
        <v>0</v>
      </c>
      <c r="BH45" s="39">
        <v>0</v>
      </c>
      <c r="BI45" s="39">
        <v>0</v>
      </c>
      <c r="BJ45" s="39">
        <v>0</v>
      </c>
      <c r="BK45" s="39">
        <v>0</v>
      </c>
      <c r="BL45" s="39">
        <v>0</v>
      </c>
      <c r="BM45" s="39">
        <v>0</v>
      </c>
      <c r="BN45" s="39">
        <v>0</v>
      </c>
      <c r="BO45" s="39">
        <v>0</v>
      </c>
      <c r="BP45" s="39">
        <v>0</v>
      </c>
      <c r="BQ45" s="39">
        <v>0</v>
      </c>
      <c r="BR45" s="39">
        <v>0</v>
      </c>
      <c r="BS45" s="39">
        <v>0</v>
      </c>
      <c r="BT45" s="39">
        <v>0</v>
      </c>
      <c r="BU45" s="39">
        <v>0</v>
      </c>
      <c r="BV45" s="39">
        <v>0</v>
      </c>
      <c r="BW45" s="39">
        <v>0</v>
      </c>
      <c r="BX45" s="39">
        <v>0</v>
      </c>
      <c r="BY45" s="39">
        <v>0</v>
      </c>
      <c r="BZ45" s="39">
        <v>0</v>
      </c>
      <c r="CA45" s="39">
        <v>0</v>
      </c>
      <c r="CB45" s="39">
        <v>0</v>
      </c>
      <c r="CC45" s="39">
        <v>0</v>
      </c>
      <c r="CD45" s="39">
        <v>0</v>
      </c>
      <c r="CE45" s="39">
        <v>0</v>
      </c>
      <c r="CF45" s="39">
        <v>0</v>
      </c>
      <c r="CG45" s="39">
        <v>0</v>
      </c>
      <c r="CH45" s="39">
        <v>0</v>
      </c>
      <c r="CI45" s="39">
        <v>0</v>
      </c>
      <c r="CJ45" s="39">
        <v>0</v>
      </c>
      <c r="CK45" s="39">
        <v>0</v>
      </c>
      <c r="CL45" s="39">
        <v>0</v>
      </c>
      <c r="CM45" s="39">
        <v>0</v>
      </c>
      <c r="CN45" s="39">
        <v>0</v>
      </c>
      <c r="CO45" s="39">
        <v>0</v>
      </c>
      <c r="CP45" s="39">
        <v>0</v>
      </c>
      <c r="CQ45" s="39">
        <v>0</v>
      </c>
      <c r="CR45" s="39">
        <v>0</v>
      </c>
      <c r="CS45" s="39">
        <v>0</v>
      </c>
      <c r="CT45" s="39">
        <v>0</v>
      </c>
      <c r="CU45" s="39">
        <v>0</v>
      </c>
    </row>
    <row r="46" spans="2:99" x14ac:dyDescent="0.35">
      <c r="Q46" s="26" t="s">
        <v>126</v>
      </c>
      <c r="R46" s="42">
        <f ca="1">SUM(T46:CU46)</f>
        <v>648470016.82635927</v>
      </c>
      <c r="T46" s="42">
        <f ca="1">SUM(T39:T45)</f>
        <v>112083294.45929874</v>
      </c>
      <c r="U46" s="42">
        <f t="shared" ref="U46:CF46" ca="1" si="70">SUM(U39:U45)</f>
        <v>6883294.4592987476</v>
      </c>
      <c r="V46" s="42">
        <f t="shared" ca="1" si="70"/>
        <v>6883294.4592987476</v>
      </c>
      <c r="W46" s="42">
        <f t="shared" ca="1" si="70"/>
        <v>6883294.4592987476</v>
      </c>
      <c r="X46" s="42">
        <f t="shared" ca="1" si="70"/>
        <v>26038999.885891408</v>
      </c>
      <c r="Y46" s="42">
        <f t="shared" ca="1" si="70"/>
        <v>26038999.885891408</v>
      </c>
      <c r="Z46" s="42">
        <f t="shared" ca="1" si="70"/>
        <v>26038999.885891408</v>
      </c>
      <c r="AA46" s="42">
        <f t="shared" ca="1" si="70"/>
        <v>26038999.885891408</v>
      </c>
      <c r="AB46" s="42">
        <f t="shared" ca="1" si="70"/>
        <v>26038999.885891408</v>
      </c>
      <c r="AC46" s="42">
        <f t="shared" ca="1" si="70"/>
        <v>26081731.122619748</v>
      </c>
      <c r="AD46" s="42">
        <f t="shared" ca="1" si="70"/>
        <v>26265850.586729009</v>
      </c>
      <c r="AE46" s="42">
        <f t="shared" ca="1" si="70"/>
        <v>26549676.269871071</v>
      </c>
      <c r="AF46" s="42">
        <f t="shared" ca="1" si="70"/>
        <v>26834551.181393351</v>
      </c>
      <c r="AG46" s="42">
        <f t="shared" ca="1" si="70"/>
        <v>26992813.937833518</v>
      </c>
      <c r="AH46" s="42">
        <f t="shared" ca="1" si="70"/>
        <v>27149266.105901137</v>
      </c>
      <c r="AI46" s="42">
        <f t="shared" ca="1" si="70"/>
        <v>27432170.11405924</v>
      </c>
      <c r="AJ46" s="42">
        <f t="shared" ca="1" si="70"/>
        <v>27716884.710589893</v>
      </c>
      <c r="AK46" s="42">
        <f t="shared" ca="1" si="70"/>
        <v>28001759.622112174</v>
      </c>
      <c r="AL46" s="42">
        <f t="shared" ca="1" si="70"/>
        <v>28286634.533634454</v>
      </c>
      <c r="AM46" s="42">
        <f t="shared" ca="1" si="70"/>
        <v>28571509.445156734</v>
      </c>
      <c r="AN46" s="42">
        <f t="shared" ca="1" si="70"/>
        <v>28856384.356679015</v>
      </c>
      <c r="AO46" s="42">
        <f t="shared" ca="1" si="70"/>
        <v>29141259.268201299</v>
      </c>
      <c r="AP46" s="42">
        <f t="shared" ca="1" si="70"/>
        <v>27661348.304926921</v>
      </c>
      <c r="AQ46" s="42">
        <f t="shared" ca="1" si="70"/>
        <v>0</v>
      </c>
      <c r="AR46" s="42">
        <f t="shared" ca="1" si="70"/>
        <v>0</v>
      </c>
      <c r="AS46" s="42">
        <f t="shared" ca="1" si="70"/>
        <v>0</v>
      </c>
      <c r="AT46" s="42">
        <f t="shared" ca="1" si="70"/>
        <v>0</v>
      </c>
      <c r="AU46" s="42">
        <f t="shared" ca="1" si="70"/>
        <v>0</v>
      </c>
      <c r="AV46" s="42">
        <f t="shared" ca="1" si="70"/>
        <v>0</v>
      </c>
      <c r="AW46" s="42">
        <f t="shared" ca="1" si="70"/>
        <v>0</v>
      </c>
      <c r="AX46" s="42">
        <f t="shared" ca="1" si="70"/>
        <v>0</v>
      </c>
      <c r="AY46" s="42">
        <f t="shared" ca="1" si="70"/>
        <v>0</v>
      </c>
      <c r="AZ46" s="42">
        <f t="shared" ca="1" si="70"/>
        <v>0</v>
      </c>
      <c r="BA46" s="42">
        <f t="shared" ca="1" si="70"/>
        <v>0</v>
      </c>
      <c r="BB46" s="42">
        <f t="shared" ca="1" si="70"/>
        <v>0</v>
      </c>
      <c r="BC46" s="42">
        <f t="shared" ca="1" si="70"/>
        <v>0</v>
      </c>
      <c r="BD46" s="42">
        <f t="shared" ca="1" si="70"/>
        <v>0</v>
      </c>
      <c r="BE46" s="42">
        <f t="shared" ca="1" si="70"/>
        <v>0</v>
      </c>
      <c r="BF46" s="42">
        <f t="shared" ca="1" si="70"/>
        <v>0</v>
      </c>
      <c r="BG46" s="42">
        <f t="shared" ca="1" si="70"/>
        <v>0</v>
      </c>
      <c r="BH46" s="42">
        <f t="shared" ca="1" si="70"/>
        <v>0</v>
      </c>
      <c r="BI46" s="42">
        <f t="shared" ca="1" si="70"/>
        <v>0</v>
      </c>
      <c r="BJ46" s="42">
        <f t="shared" ca="1" si="70"/>
        <v>0</v>
      </c>
      <c r="BK46" s="42">
        <f t="shared" ca="1" si="70"/>
        <v>0</v>
      </c>
      <c r="BL46" s="42">
        <f t="shared" ca="1" si="70"/>
        <v>0</v>
      </c>
      <c r="BM46" s="42">
        <f t="shared" ca="1" si="70"/>
        <v>0</v>
      </c>
      <c r="BN46" s="42">
        <f t="shared" ca="1" si="70"/>
        <v>0</v>
      </c>
      <c r="BO46" s="42">
        <f t="shared" ca="1" si="70"/>
        <v>0</v>
      </c>
      <c r="BP46" s="42">
        <f t="shared" ca="1" si="70"/>
        <v>0</v>
      </c>
      <c r="BQ46" s="42">
        <f t="shared" ca="1" si="70"/>
        <v>0</v>
      </c>
      <c r="BR46" s="42">
        <f t="shared" ca="1" si="70"/>
        <v>0</v>
      </c>
      <c r="BS46" s="42">
        <f t="shared" ca="1" si="70"/>
        <v>0</v>
      </c>
      <c r="BT46" s="42">
        <f t="shared" ca="1" si="70"/>
        <v>0</v>
      </c>
      <c r="BU46" s="42">
        <f t="shared" ca="1" si="70"/>
        <v>0</v>
      </c>
      <c r="BV46" s="42">
        <f t="shared" ca="1" si="70"/>
        <v>0</v>
      </c>
      <c r="BW46" s="42">
        <f t="shared" ca="1" si="70"/>
        <v>0</v>
      </c>
      <c r="BX46" s="42">
        <f t="shared" ca="1" si="70"/>
        <v>0</v>
      </c>
      <c r="BY46" s="42">
        <f t="shared" ca="1" si="70"/>
        <v>0</v>
      </c>
      <c r="BZ46" s="42">
        <f t="shared" ca="1" si="70"/>
        <v>0</v>
      </c>
      <c r="CA46" s="42">
        <f t="shared" ca="1" si="70"/>
        <v>0</v>
      </c>
      <c r="CB46" s="42">
        <f t="shared" ca="1" si="70"/>
        <v>0</v>
      </c>
      <c r="CC46" s="42">
        <f t="shared" ca="1" si="70"/>
        <v>0</v>
      </c>
      <c r="CD46" s="42">
        <f t="shared" ca="1" si="70"/>
        <v>0</v>
      </c>
      <c r="CE46" s="42">
        <f t="shared" ca="1" si="70"/>
        <v>0</v>
      </c>
      <c r="CF46" s="42">
        <f t="shared" ca="1" si="70"/>
        <v>0</v>
      </c>
      <c r="CG46" s="42">
        <f t="shared" ref="CG46:CU46" ca="1" si="71">SUM(CG39:CG45)</f>
        <v>0</v>
      </c>
      <c r="CH46" s="42">
        <f t="shared" ca="1" si="71"/>
        <v>0</v>
      </c>
      <c r="CI46" s="42">
        <f t="shared" ca="1" si="71"/>
        <v>0</v>
      </c>
      <c r="CJ46" s="42">
        <f t="shared" ca="1" si="71"/>
        <v>0</v>
      </c>
      <c r="CK46" s="42">
        <f t="shared" ca="1" si="71"/>
        <v>0</v>
      </c>
      <c r="CL46" s="42">
        <f t="shared" ca="1" si="71"/>
        <v>0</v>
      </c>
      <c r="CM46" s="42">
        <f t="shared" ca="1" si="71"/>
        <v>0</v>
      </c>
      <c r="CN46" s="42">
        <f t="shared" ca="1" si="71"/>
        <v>0</v>
      </c>
      <c r="CO46" s="42">
        <f t="shared" ca="1" si="71"/>
        <v>0</v>
      </c>
      <c r="CP46" s="42">
        <f t="shared" ca="1" si="71"/>
        <v>0</v>
      </c>
      <c r="CQ46" s="42">
        <f t="shared" ca="1" si="71"/>
        <v>0</v>
      </c>
      <c r="CR46" s="42">
        <f t="shared" ca="1" si="71"/>
        <v>0</v>
      </c>
      <c r="CS46" s="42">
        <f t="shared" ca="1" si="71"/>
        <v>0</v>
      </c>
      <c r="CT46" s="42">
        <f t="shared" ca="1" si="71"/>
        <v>0</v>
      </c>
      <c r="CU46" s="42">
        <f t="shared" ca="1" si="71"/>
        <v>0</v>
      </c>
    </row>
    <row r="47" spans="2:99" x14ac:dyDescent="0.35">
      <c r="G47" s="68" t="s">
        <v>94</v>
      </c>
    </row>
    <row r="48" spans="2:99" x14ac:dyDescent="0.35">
      <c r="G48" t="s">
        <v>95</v>
      </c>
      <c r="H48" s="23">
        <v>0.25</v>
      </c>
      <c r="Q48" s="61" t="s">
        <v>118</v>
      </c>
    </row>
    <row r="49" spans="7:99" x14ac:dyDescent="0.35">
      <c r="G49" t="s">
        <v>96</v>
      </c>
      <c r="H49" s="23">
        <v>0.4</v>
      </c>
      <c r="Q49" t="s">
        <v>119</v>
      </c>
      <c r="T49" s="39">
        <f t="shared" ref="T49:AY49" si="72">IF(T3&lt;=$C$36,S53,0)</f>
        <v>0</v>
      </c>
      <c r="U49" s="39">
        <f t="shared" ca="1" si="72"/>
        <v>0</v>
      </c>
      <c r="V49" s="39">
        <f t="shared" ca="1" si="72"/>
        <v>0</v>
      </c>
      <c r="W49" s="39">
        <f t="shared" ca="1" si="72"/>
        <v>0</v>
      </c>
      <c r="X49" s="39">
        <f t="shared" ca="1" si="72"/>
        <v>0</v>
      </c>
      <c r="Y49" s="39">
        <f t="shared" ca="1" si="72"/>
        <v>0</v>
      </c>
      <c r="Z49" s="39">
        <f t="shared" ca="1" si="72"/>
        <v>0</v>
      </c>
      <c r="AA49" s="39">
        <f t="shared" ca="1" si="72"/>
        <v>0</v>
      </c>
      <c r="AB49" s="39">
        <f t="shared" ca="1" si="72"/>
        <v>0</v>
      </c>
      <c r="AC49" s="39">
        <f t="shared" ca="1" si="72"/>
        <v>0</v>
      </c>
      <c r="AD49" s="39">
        <f t="shared" ca="1" si="72"/>
        <v>0</v>
      </c>
      <c r="AE49" s="39">
        <f t="shared" ca="1" si="72"/>
        <v>0</v>
      </c>
      <c r="AF49" s="39">
        <f t="shared" ca="1" si="72"/>
        <v>0</v>
      </c>
      <c r="AG49" s="39">
        <f t="shared" ca="1" si="72"/>
        <v>0</v>
      </c>
      <c r="AH49" s="39">
        <f t="shared" ca="1" si="72"/>
        <v>0</v>
      </c>
      <c r="AI49" s="39">
        <f t="shared" ca="1" si="72"/>
        <v>0</v>
      </c>
      <c r="AJ49" s="39">
        <f t="shared" ca="1" si="72"/>
        <v>0</v>
      </c>
      <c r="AK49" s="39">
        <f t="shared" ca="1" si="72"/>
        <v>0</v>
      </c>
      <c r="AL49" s="39">
        <f t="shared" ca="1" si="72"/>
        <v>0</v>
      </c>
      <c r="AM49" s="39">
        <f t="shared" ca="1" si="72"/>
        <v>0</v>
      </c>
      <c r="AN49" s="39">
        <f t="shared" ca="1" si="72"/>
        <v>0</v>
      </c>
      <c r="AO49" s="39">
        <f t="shared" ca="1" si="72"/>
        <v>0</v>
      </c>
      <c r="AP49" s="39">
        <f t="shared" ca="1" si="72"/>
        <v>0</v>
      </c>
      <c r="AQ49" s="39">
        <f t="shared" ca="1" si="72"/>
        <v>85164290.610413253</v>
      </c>
      <c r="AR49" s="39">
        <f t="shared" ca="1" si="72"/>
        <v>126147185.61041325</v>
      </c>
      <c r="AS49" s="39">
        <f t="shared" ca="1" si="72"/>
        <v>167130080.61041325</v>
      </c>
      <c r="AT49" s="39">
        <f t="shared" ca="1" si="72"/>
        <v>208112975.61041325</v>
      </c>
      <c r="AU49" s="39">
        <f t="shared" ca="1" si="72"/>
        <v>249095870.61041325</v>
      </c>
      <c r="AV49" s="39">
        <f t="shared" ca="1" si="72"/>
        <v>290078765.61041325</v>
      </c>
      <c r="AW49" s="39">
        <f t="shared" ca="1" si="72"/>
        <v>331061660.61041325</v>
      </c>
      <c r="AX49" s="39">
        <f t="shared" si="72"/>
        <v>0</v>
      </c>
      <c r="AY49" s="39">
        <f t="shared" si="72"/>
        <v>0</v>
      </c>
      <c r="AZ49" s="39">
        <f t="shared" ref="AZ49:CE49" si="73">IF(AZ3&lt;=$C$36,AY53,0)</f>
        <v>0</v>
      </c>
      <c r="BA49" s="39">
        <f t="shared" si="73"/>
        <v>0</v>
      </c>
      <c r="BB49" s="39">
        <f t="shared" si="73"/>
        <v>0</v>
      </c>
      <c r="BC49" s="39">
        <f t="shared" si="73"/>
        <v>0</v>
      </c>
      <c r="BD49" s="39">
        <f t="shared" si="73"/>
        <v>0</v>
      </c>
      <c r="BE49" s="39">
        <f t="shared" si="73"/>
        <v>0</v>
      </c>
      <c r="BF49" s="39">
        <f t="shared" si="73"/>
        <v>0</v>
      </c>
      <c r="BG49" s="39">
        <f t="shared" si="73"/>
        <v>0</v>
      </c>
      <c r="BH49" s="39">
        <f t="shared" si="73"/>
        <v>0</v>
      </c>
      <c r="BI49" s="39">
        <f t="shared" si="73"/>
        <v>0</v>
      </c>
      <c r="BJ49" s="39">
        <f t="shared" si="73"/>
        <v>0</v>
      </c>
      <c r="BK49" s="39">
        <f t="shared" si="73"/>
        <v>0</v>
      </c>
      <c r="BL49" s="39">
        <f t="shared" si="73"/>
        <v>0</v>
      </c>
      <c r="BM49" s="39">
        <f t="shared" si="73"/>
        <v>0</v>
      </c>
      <c r="BN49" s="39">
        <f t="shared" si="73"/>
        <v>0</v>
      </c>
      <c r="BO49" s="39">
        <f t="shared" si="73"/>
        <v>0</v>
      </c>
      <c r="BP49" s="39">
        <f t="shared" si="73"/>
        <v>0</v>
      </c>
      <c r="BQ49" s="39">
        <f t="shared" si="73"/>
        <v>0</v>
      </c>
      <c r="BR49" s="39">
        <f t="shared" si="73"/>
        <v>0</v>
      </c>
      <c r="BS49" s="39">
        <f t="shared" si="73"/>
        <v>0</v>
      </c>
      <c r="BT49" s="39">
        <f t="shared" si="73"/>
        <v>0</v>
      </c>
      <c r="BU49" s="39">
        <f t="shared" si="73"/>
        <v>0</v>
      </c>
      <c r="BV49" s="39">
        <f t="shared" si="73"/>
        <v>0</v>
      </c>
      <c r="BW49" s="39">
        <f t="shared" si="73"/>
        <v>0</v>
      </c>
      <c r="BX49" s="39">
        <f t="shared" si="73"/>
        <v>0</v>
      </c>
      <c r="BY49" s="39">
        <f t="shared" si="73"/>
        <v>0</v>
      </c>
      <c r="BZ49" s="39">
        <f t="shared" si="73"/>
        <v>0</v>
      </c>
      <c r="CA49" s="39">
        <f t="shared" si="73"/>
        <v>0</v>
      </c>
      <c r="CB49" s="39">
        <f t="shared" si="73"/>
        <v>0</v>
      </c>
      <c r="CC49" s="39">
        <f t="shared" si="73"/>
        <v>0</v>
      </c>
      <c r="CD49" s="39">
        <f t="shared" si="73"/>
        <v>0</v>
      </c>
      <c r="CE49" s="39">
        <f t="shared" si="73"/>
        <v>0</v>
      </c>
      <c r="CF49" s="39">
        <f t="shared" ref="CF49:CU49" si="74">IF(CF3&lt;=$C$36,CE53,0)</f>
        <v>0</v>
      </c>
      <c r="CG49" s="39">
        <f t="shared" si="74"/>
        <v>0</v>
      </c>
      <c r="CH49" s="39">
        <f t="shared" si="74"/>
        <v>0</v>
      </c>
      <c r="CI49" s="39">
        <f t="shared" si="74"/>
        <v>0</v>
      </c>
      <c r="CJ49" s="39">
        <f t="shared" si="74"/>
        <v>0</v>
      </c>
      <c r="CK49" s="39">
        <f t="shared" si="74"/>
        <v>0</v>
      </c>
      <c r="CL49" s="39">
        <f t="shared" si="74"/>
        <v>0</v>
      </c>
      <c r="CM49" s="39">
        <f t="shared" si="74"/>
        <v>0</v>
      </c>
      <c r="CN49" s="39">
        <f t="shared" si="74"/>
        <v>0</v>
      </c>
      <c r="CO49" s="39">
        <f t="shared" si="74"/>
        <v>0</v>
      </c>
      <c r="CP49" s="39">
        <f t="shared" si="74"/>
        <v>0</v>
      </c>
      <c r="CQ49" s="39">
        <f t="shared" si="74"/>
        <v>0</v>
      </c>
      <c r="CR49" s="39">
        <f t="shared" si="74"/>
        <v>0</v>
      </c>
      <c r="CS49" s="39">
        <f t="shared" si="74"/>
        <v>0</v>
      </c>
      <c r="CT49" s="39">
        <f t="shared" si="74"/>
        <v>0</v>
      </c>
      <c r="CU49" s="39">
        <f t="shared" si="74"/>
        <v>0</v>
      </c>
    </row>
    <row r="50" spans="7:99" x14ac:dyDescent="0.35">
      <c r="G50" t="s">
        <v>97</v>
      </c>
      <c r="H50" s="63">
        <f>1-SUM(H48:H49)</f>
        <v>0.35</v>
      </c>
      <c r="Q50" t="s">
        <v>94</v>
      </c>
      <c r="R50" s="40">
        <f ca="1">SUM(T50:CU50)</f>
        <v>750717011.25</v>
      </c>
      <c r="T50" s="39">
        <f t="shared" ref="T50:AY50" si="75">T176*(1-$L$63)</f>
        <v>0</v>
      </c>
      <c r="U50" s="39">
        <f t="shared" si="75"/>
        <v>0</v>
      </c>
      <c r="V50" s="39">
        <f t="shared" si="75"/>
        <v>0</v>
      </c>
      <c r="W50" s="39">
        <f t="shared" ca="1" si="75"/>
        <v>2694738.375</v>
      </c>
      <c r="X50" s="39">
        <f t="shared" ca="1" si="75"/>
        <v>2694738.375</v>
      </c>
      <c r="Y50" s="39">
        <f t="shared" ca="1" si="75"/>
        <v>2694738.375</v>
      </c>
      <c r="Z50" s="39">
        <f t="shared" ca="1" si="75"/>
        <v>2694738.375</v>
      </c>
      <c r="AA50" s="39">
        <f t="shared" ca="1" si="75"/>
        <v>2694738.375</v>
      </c>
      <c r="AB50" s="39">
        <f t="shared" ca="1" si="75"/>
        <v>2694738.375</v>
      </c>
      <c r="AC50" s="39">
        <f t="shared" ca="1" si="75"/>
        <v>2027868.75</v>
      </c>
      <c r="AD50" s="39">
        <f t="shared" ca="1" si="75"/>
        <v>2027868.75</v>
      </c>
      <c r="AE50" s="39">
        <f t="shared" ca="1" si="75"/>
        <v>2027868.75</v>
      </c>
      <c r="AF50" s="39">
        <f t="shared" ca="1" si="75"/>
        <v>2027868.75</v>
      </c>
      <c r="AG50" s="39">
        <f t="shared" ca="1" si="75"/>
        <v>24279905.25</v>
      </c>
      <c r="AH50" s="39">
        <f t="shared" ca="1" si="75"/>
        <v>3041803.1250000005</v>
      </c>
      <c r="AI50" s="39">
        <f t="shared" ca="1" si="75"/>
        <v>3041803.1250000005</v>
      </c>
      <c r="AJ50" s="39">
        <f t="shared" ca="1" si="75"/>
        <v>3041803.1250000005</v>
      </c>
      <c r="AK50" s="39">
        <f t="shared" ca="1" si="75"/>
        <v>3041803.1250000005</v>
      </c>
      <c r="AL50" s="39">
        <f t="shared" ca="1" si="75"/>
        <v>3041803.1250000005</v>
      </c>
      <c r="AM50" s="39">
        <f t="shared" ca="1" si="75"/>
        <v>3041803.1250000005</v>
      </c>
      <c r="AN50" s="39">
        <f t="shared" ca="1" si="75"/>
        <v>3041803.1250000005</v>
      </c>
      <c r="AO50" s="39">
        <f t="shared" ca="1" si="75"/>
        <v>3041803.1250000005</v>
      </c>
      <c r="AP50" s="39">
        <f t="shared" ca="1" si="75"/>
        <v>390942510.75</v>
      </c>
      <c r="AQ50" s="39">
        <f t="shared" ca="1" si="75"/>
        <v>40982894.999999993</v>
      </c>
      <c r="AR50" s="39">
        <f t="shared" ca="1" si="75"/>
        <v>40982894.999999993</v>
      </c>
      <c r="AS50" s="39">
        <f t="shared" ca="1" si="75"/>
        <v>40982894.999999993</v>
      </c>
      <c r="AT50" s="39">
        <f t="shared" ca="1" si="75"/>
        <v>40982894.999999993</v>
      </c>
      <c r="AU50" s="39">
        <f t="shared" ca="1" si="75"/>
        <v>40982894.999999993</v>
      </c>
      <c r="AV50" s="39">
        <f t="shared" ca="1" si="75"/>
        <v>40982894.999999993</v>
      </c>
      <c r="AW50" s="39">
        <f t="shared" ca="1" si="75"/>
        <v>40982894.999999993</v>
      </c>
      <c r="AX50" s="39">
        <f t="shared" si="75"/>
        <v>0</v>
      </c>
      <c r="AY50" s="39">
        <f t="shared" si="75"/>
        <v>0</v>
      </c>
      <c r="AZ50" s="39">
        <f t="shared" ref="AZ50:CE50" si="76">AZ176*(1-$L$63)</f>
        <v>0</v>
      </c>
      <c r="BA50" s="39">
        <f t="shared" si="76"/>
        <v>0</v>
      </c>
      <c r="BB50" s="39">
        <f t="shared" si="76"/>
        <v>0</v>
      </c>
      <c r="BC50" s="39">
        <f t="shared" si="76"/>
        <v>0</v>
      </c>
      <c r="BD50" s="39">
        <f t="shared" si="76"/>
        <v>0</v>
      </c>
      <c r="BE50" s="39">
        <f t="shared" si="76"/>
        <v>0</v>
      </c>
      <c r="BF50" s="39">
        <f t="shared" si="76"/>
        <v>0</v>
      </c>
      <c r="BG50" s="39">
        <f t="shared" si="76"/>
        <v>0</v>
      </c>
      <c r="BH50" s="39">
        <f t="shared" si="76"/>
        <v>0</v>
      </c>
      <c r="BI50" s="39">
        <f t="shared" si="76"/>
        <v>0</v>
      </c>
      <c r="BJ50" s="39">
        <f t="shared" si="76"/>
        <v>0</v>
      </c>
      <c r="BK50" s="39">
        <f t="shared" si="76"/>
        <v>0</v>
      </c>
      <c r="BL50" s="39">
        <f t="shared" si="76"/>
        <v>0</v>
      </c>
      <c r="BM50" s="39">
        <f t="shared" si="76"/>
        <v>0</v>
      </c>
      <c r="BN50" s="39">
        <f t="shared" si="76"/>
        <v>0</v>
      </c>
      <c r="BO50" s="39">
        <f t="shared" si="76"/>
        <v>0</v>
      </c>
      <c r="BP50" s="39">
        <f t="shared" si="76"/>
        <v>0</v>
      </c>
      <c r="BQ50" s="39">
        <f t="shared" si="76"/>
        <v>0</v>
      </c>
      <c r="BR50" s="39">
        <f t="shared" si="76"/>
        <v>0</v>
      </c>
      <c r="BS50" s="39">
        <f t="shared" si="76"/>
        <v>0</v>
      </c>
      <c r="BT50" s="39">
        <f t="shared" si="76"/>
        <v>0</v>
      </c>
      <c r="BU50" s="39">
        <f t="shared" si="76"/>
        <v>0</v>
      </c>
      <c r="BV50" s="39">
        <f t="shared" si="76"/>
        <v>0</v>
      </c>
      <c r="BW50" s="39">
        <f t="shared" si="76"/>
        <v>0</v>
      </c>
      <c r="BX50" s="39">
        <f t="shared" si="76"/>
        <v>0</v>
      </c>
      <c r="BY50" s="39">
        <f t="shared" si="76"/>
        <v>0</v>
      </c>
      <c r="BZ50" s="39">
        <f t="shared" si="76"/>
        <v>0</v>
      </c>
      <c r="CA50" s="39">
        <f t="shared" si="76"/>
        <v>0</v>
      </c>
      <c r="CB50" s="39">
        <f t="shared" si="76"/>
        <v>0</v>
      </c>
      <c r="CC50" s="39">
        <f t="shared" si="76"/>
        <v>0</v>
      </c>
      <c r="CD50" s="39">
        <f t="shared" si="76"/>
        <v>0</v>
      </c>
      <c r="CE50" s="39">
        <f t="shared" si="76"/>
        <v>0</v>
      </c>
      <c r="CF50" s="39">
        <f t="shared" ref="CF50:CU50" si="77">CF176*(1-$L$63)</f>
        <v>0</v>
      </c>
      <c r="CG50" s="39">
        <f t="shared" si="77"/>
        <v>0</v>
      </c>
      <c r="CH50" s="39">
        <f t="shared" si="77"/>
        <v>0</v>
      </c>
      <c r="CI50" s="39">
        <f t="shared" si="77"/>
        <v>0</v>
      </c>
      <c r="CJ50" s="39">
        <f t="shared" si="77"/>
        <v>0</v>
      </c>
      <c r="CK50" s="39">
        <f t="shared" si="77"/>
        <v>0</v>
      </c>
      <c r="CL50" s="39">
        <f t="shared" si="77"/>
        <v>0</v>
      </c>
      <c r="CM50" s="39">
        <f t="shared" si="77"/>
        <v>0</v>
      </c>
      <c r="CN50" s="39">
        <f t="shared" si="77"/>
        <v>0</v>
      </c>
      <c r="CO50" s="39">
        <f t="shared" si="77"/>
        <v>0</v>
      </c>
      <c r="CP50" s="39">
        <f t="shared" si="77"/>
        <v>0</v>
      </c>
      <c r="CQ50" s="39">
        <f t="shared" si="77"/>
        <v>0</v>
      </c>
      <c r="CR50" s="39">
        <f t="shared" si="77"/>
        <v>0</v>
      </c>
      <c r="CS50" s="39">
        <f t="shared" si="77"/>
        <v>0</v>
      </c>
      <c r="CT50" s="39">
        <f t="shared" si="77"/>
        <v>0</v>
      </c>
      <c r="CU50" s="39">
        <f t="shared" si="77"/>
        <v>0</v>
      </c>
    </row>
    <row r="51" spans="7:99" x14ac:dyDescent="0.35">
      <c r="H51" s="67">
        <f>SUM(H48:H50)</f>
        <v>1</v>
      </c>
      <c r="J51" s="157"/>
      <c r="Q51" t="s">
        <v>120</v>
      </c>
      <c r="R51" s="40">
        <f ca="1">SUM(T51:CU51)</f>
        <v>53915056.504186675</v>
      </c>
      <c r="T51" s="40">
        <f t="shared" ref="T51:AY51" ca="1" si="78">T41</f>
        <v>0</v>
      </c>
      <c r="U51" s="40">
        <f t="shared" ca="1" si="78"/>
        <v>0</v>
      </c>
      <c r="V51" s="40">
        <f t="shared" ca="1" si="78"/>
        <v>0</v>
      </c>
      <c r="W51" s="40">
        <f t="shared" ca="1" si="78"/>
        <v>2694738.375</v>
      </c>
      <c r="X51" s="40">
        <f t="shared" ca="1" si="78"/>
        <v>2694738.375</v>
      </c>
      <c r="Y51" s="40">
        <f t="shared" ca="1" si="78"/>
        <v>2694738.375</v>
      </c>
      <c r="Z51" s="40">
        <f t="shared" ca="1" si="78"/>
        <v>2694738.375</v>
      </c>
      <c r="AA51" s="40">
        <f t="shared" ca="1" si="78"/>
        <v>2694738.375</v>
      </c>
      <c r="AB51" s="40">
        <f t="shared" ca="1" si="78"/>
        <v>2694738.375</v>
      </c>
      <c r="AC51" s="40">
        <f t="shared" ca="1" si="78"/>
        <v>2027868.75</v>
      </c>
      <c r="AD51" s="40">
        <f t="shared" ca="1" si="78"/>
        <v>1848001.0276763784</v>
      </c>
      <c r="AE51" s="40">
        <f t="shared" ca="1" si="78"/>
        <v>2027868.75</v>
      </c>
      <c r="AF51" s="40">
        <f t="shared" ca="1" si="78"/>
        <v>2027868.75</v>
      </c>
      <c r="AG51" s="40">
        <f t="shared" ca="1" si="78"/>
        <v>2574964.3787808879</v>
      </c>
      <c r="AH51" s="40">
        <f t="shared" ca="1" si="78"/>
        <v>2731416.5468485067</v>
      </c>
      <c r="AI51" s="40">
        <f t="shared" ca="1" si="78"/>
        <v>3014320.5550066093</v>
      </c>
      <c r="AJ51" s="40">
        <f t="shared" ca="1" si="78"/>
        <v>3041803.1250000005</v>
      </c>
      <c r="AK51" s="40">
        <f t="shared" ca="1" si="78"/>
        <v>3041803.1250000005</v>
      </c>
      <c r="AL51" s="40">
        <f t="shared" ca="1" si="78"/>
        <v>3041803.1250000005</v>
      </c>
      <c r="AM51" s="40">
        <f t="shared" ca="1" si="78"/>
        <v>3041803.1250000005</v>
      </c>
      <c r="AN51" s="40">
        <f t="shared" ca="1" si="78"/>
        <v>3041803.1250000005</v>
      </c>
      <c r="AO51" s="40">
        <f t="shared" ca="1" si="78"/>
        <v>3041803.1250000005</v>
      </c>
      <c r="AP51" s="40">
        <f t="shared" ca="1" si="78"/>
        <v>3243498.7458742908</v>
      </c>
      <c r="AQ51" s="40">
        <f t="shared" ca="1" si="78"/>
        <v>0</v>
      </c>
      <c r="AR51" s="40">
        <f t="shared" ca="1" si="78"/>
        <v>0</v>
      </c>
      <c r="AS51" s="40">
        <f t="shared" ca="1" si="78"/>
        <v>0</v>
      </c>
      <c r="AT51" s="40">
        <f t="shared" ca="1" si="78"/>
        <v>0</v>
      </c>
      <c r="AU51" s="40">
        <f t="shared" ca="1" si="78"/>
        <v>0</v>
      </c>
      <c r="AV51" s="40">
        <f t="shared" ca="1" si="78"/>
        <v>0</v>
      </c>
      <c r="AW51" s="40">
        <f t="shared" ca="1" si="78"/>
        <v>0</v>
      </c>
      <c r="AX51" s="40">
        <f t="shared" ca="1" si="78"/>
        <v>0</v>
      </c>
      <c r="AY51" s="40">
        <f t="shared" ca="1" si="78"/>
        <v>0</v>
      </c>
      <c r="AZ51" s="40">
        <f t="shared" ref="AZ51:CE51" ca="1" si="79">AZ41</f>
        <v>0</v>
      </c>
      <c r="BA51" s="40">
        <f t="shared" ca="1" si="79"/>
        <v>0</v>
      </c>
      <c r="BB51" s="40">
        <f t="shared" ca="1" si="79"/>
        <v>0</v>
      </c>
      <c r="BC51" s="40">
        <f t="shared" ca="1" si="79"/>
        <v>0</v>
      </c>
      <c r="BD51" s="40">
        <f t="shared" ca="1" si="79"/>
        <v>0</v>
      </c>
      <c r="BE51" s="40">
        <f t="shared" ca="1" si="79"/>
        <v>0</v>
      </c>
      <c r="BF51" s="40">
        <f t="shared" ca="1" si="79"/>
        <v>0</v>
      </c>
      <c r="BG51" s="40">
        <f t="shared" ca="1" si="79"/>
        <v>0</v>
      </c>
      <c r="BH51" s="40">
        <f t="shared" ca="1" si="79"/>
        <v>0</v>
      </c>
      <c r="BI51" s="40">
        <f t="shared" ca="1" si="79"/>
        <v>0</v>
      </c>
      <c r="BJ51" s="40">
        <f t="shared" ca="1" si="79"/>
        <v>0</v>
      </c>
      <c r="BK51" s="40">
        <f t="shared" ca="1" si="79"/>
        <v>0</v>
      </c>
      <c r="BL51" s="40">
        <f t="shared" ca="1" si="79"/>
        <v>0</v>
      </c>
      <c r="BM51" s="40">
        <f t="shared" ca="1" si="79"/>
        <v>0</v>
      </c>
      <c r="BN51" s="40">
        <f t="shared" ca="1" si="79"/>
        <v>0</v>
      </c>
      <c r="BO51" s="40">
        <f t="shared" ca="1" si="79"/>
        <v>0</v>
      </c>
      <c r="BP51" s="40">
        <f t="shared" ca="1" si="79"/>
        <v>0</v>
      </c>
      <c r="BQ51" s="40">
        <f t="shared" ca="1" si="79"/>
        <v>0</v>
      </c>
      <c r="BR51" s="40">
        <f t="shared" ca="1" si="79"/>
        <v>0</v>
      </c>
      <c r="BS51" s="40">
        <f t="shared" ca="1" si="79"/>
        <v>0</v>
      </c>
      <c r="BT51" s="40">
        <f t="shared" ca="1" si="79"/>
        <v>0</v>
      </c>
      <c r="BU51" s="40">
        <f t="shared" ca="1" si="79"/>
        <v>0</v>
      </c>
      <c r="BV51" s="40">
        <f t="shared" ca="1" si="79"/>
        <v>0</v>
      </c>
      <c r="BW51" s="40">
        <f t="shared" ca="1" si="79"/>
        <v>0</v>
      </c>
      <c r="BX51" s="40">
        <f t="shared" ca="1" si="79"/>
        <v>0</v>
      </c>
      <c r="BY51" s="40">
        <f t="shared" ca="1" si="79"/>
        <v>0</v>
      </c>
      <c r="BZ51" s="40">
        <f t="shared" ca="1" si="79"/>
        <v>0</v>
      </c>
      <c r="CA51" s="40">
        <f t="shared" ca="1" si="79"/>
        <v>0</v>
      </c>
      <c r="CB51" s="40">
        <f t="shared" ca="1" si="79"/>
        <v>0</v>
      </c>
      <c r="CC51" s="40">
        <f t="shared" ca="1" si="79"/>
        <v>0</v>
      </c>
      <c r="CD51" s="40">
        <f t="shared" ca="1" si="79"/>
        <v>0</v>
      </c>
      <c r="CE51" s="40">
        <f t="shared" ca="1" si="79"/>
        <v>0</v>
      </c>
      <c r="CF51" s="40">
        <f t="shared" ref="CF51:CU51" ca="1" si="80">CF41</f>
        <v>0</v>
      </c>
      <c r="CG51" s="40">
        <f t="shared" ca="1" si="80"/>
        <v>0</v>
      </c>
      <c r="CH51" s="40">
        <f t="shared" ca="1" si="80"/>
        <v>0</v>
      </c>
      <c r="CI51" s="40">
        <f t="shared" ca="1" si="80"/>
        <v>0</v>
      </c>
      <c r="CJ51" s="40">
        <f t="shared" ca="1" si="80"/>
        <v>0</v>
      </c>
      <c r="CK51" s="40">
        <f t="shared" ca="1" si="80"/>
        <v>0</v>
      </c>
      <c r="CL51" s="40">
        <f t="shared" ca="1" si="80"/>
        <v>0</v>
      </c>
      <c r="CM51" s="40">
        <f t="shared" ca="1" si="80"/>
        <v>0</v>
      </c>
      <c r="CN51" s="40">
        <f t="shared" ca="1" si="80"/>
        <v>0</v>
      </c>
      <c r="CO51" s="40">
        <f t="shared" ca="1" si="80"/>
        <v>0</v>
      </c>
      <c r="CP51" s="40">
        <f t="shared" ca="1" si="80"/>
        <v>0</v>
      </c>
      <c r="CQ51" s="40">
        <f t="shared" ca="1" si="80"/>
        <v>0</v>
      </c>
      <c r="CR51" s="40">
        <f t="shared" ca="1" si="80"/>
        <v>0</v>
      </c>
      <c r="CS51" s="40">
        <f t="shared" ca="1" si="80"/>
        <v>0</v>
      </c>
      <c r="CT51" s="40">
        <f t="shared" ca="1" si="80"/>
        <v>0</v>
      </c>
      <c r="CU51" s="40">
        <f t="shared" ca="1" si="80"/>
        <v>0</v>
      </c>
    </row>
    <row r="52" spans="7:99" x14ac:dyDescent="0.35">
      <c r="Q52" t="s">
        <v>121</v>
      </c>
      <c r="T52" s="39">
        <f t="shared" ref="T52:AY52" ca="1" si="81">T58</f>
        <v>0</v>
      </c>
      <c r="U52" s="39">
        <f t="shared" ca="1" si="81"/>
        <v>0</v>
      </c>
      <c r="V52" s="39">
        <f t="shared" ca="1" si="81"/>
        <v>0</v>
      </c>
      <c r="W52" s="39">
        <f t="shared" ca="1" si="81"/>
        <v>0</v>
      </c>
      <c r="X52" s="39">
        <f t="shared" ca="1" si="81"/>
        <v>0</v>
      </c>
      <c r="Y52" s="39">
        <f t="shared" ca="1" si="81"/>
        <v>0</v>
      </c>
      <c r="Z52" s="39">
        <f t="shared" ca="1" si="81"/>
        <v>0</v>
      </c>
      <c r="AA52" s="39">
        <f t="shared" ca="1" si="81"/>
        <v>0</v>
      </c>
      <c r="AB52" s="39">
        <f t="shared" ca="1" si="81"/>
        <v>0</v>
      </c>
      <c r="AC52" s="39">
        <f t="shared" ca="1" si="81"/>
        <v>0</v>
      </c>
      <c r="AD52" s="39">
        <f t="shared" ca="1" si="81"/>
        <v>179867.72232362162</v>
      </c>
      <c r="AE52" s="39">
        <f t="shared" ca="1" si="81"/>
        <v>0</v>
      </c>
      <c r="AF52" s="39">
        <f t="shared" ca="1" si="81"/>
        <v>0</v>
      </c>
      <c r="AG52" s="39">
        <f t="shared" ca="1" si="81"/>
        <v>21704940.871219113</v>
      </c>
      <c r="AH52" s="39">
        <f t="shared" ca="1" si="81"/>
        <v>310386.5781514938</v>
      </c>
      <c r="AI52" s="39">
        <f t="shared" ca="1" si="81"/>
        <v>27482.569993391167</v>
      </c>
      <c r="AJ52" s="39">
        <f t="shared" ca="1" si="81"/>
        <v>0</v>
      </c>
      <c r="AK52" s="39">
        <f t="shared" ca="1" si="81"/>
        <v>0</v>
      </c>
      <c r="AL52" s="39">
        <f t="shared" ca="1" si="81"/>
        <v>0</v>
      </c>
      <c r="AM52" s="39">
        <f t="shared" ca="1" si="81"/>
        <v>0</v>
      </c>
      <c r="AN52" s="39">
        <f t="shared" ca="1" si="81"/>
        <v>0</v>
      </c>
      <c r="AO52" s="39">
        <f t="shared" ca="1" si="81"/>
        <v>0</v>
      </c>
      <c r="AP52" s="39">
        <f t="shared" ca="1" si="81"/>
        <v>302534721.39371246</v>
      </c>
      <c r="AQ52" s="39">
        <f t="shared" ca="1" si="81"/>
        <v>0</v>
      </c>
      <c r="AR52" s="39">
        <f t="shared" ca="1" si="81"/>
        <v>0</v>
      </c>
      <c r="AS52" s="39">
        <f t="shared" ca="1" si="81"/>
        <v>0</v>
      </c>
      <c r="AT52" s="39">
        <f t="shared" ca="1" si="81"/>
        <v>0</v>
      </c>
      <c r="AU52" s="39">
        <f t="shared" ca="1" si="81"/>
        <v>0</v>
      </c>
      <c r="AV52" s="39">
        <f t="shared" ca="1" si="81"/>
        <v>0</v>
      </c>
      <c r="AW52" s="39">
        <f t="shared" ca="1" si="81"/>
        <v>0</v>
      </c>
      <c r="AX52" s="39">
        <f t="shared" ca="1" si="81"/>
        <v>0</v>
      </c>
      <c r="AY52" s="39">
        <f t="shared" ca="1" si="81"/>
        <v>0</v>
      </c>
      <c r="AZ52" s="39">
        <f t="shared" ref="AZ52:CE52" ca="1" si="82">AZ58</f>
        <v>0</v>
      </c>
      <c r="BA52" s="39">
        <f t="shared" ca="1" si="82"/>
        <v>0</v>
      </c>
      <c r="BB52" s="39">
        <f t="shared" ca="1" si="82"/>
        <v>0</v>
      </c>
      <c r="BC52" s="39">
        <f t="shared" ca="1" si="82"/>
        <v>0</v>
      </c>
      <c r="BD52" s="39">
        <f t="shared" ca="1" si="82"/>
        <v>0</v>
      </c>
      <c r="BE52" s="39">
        <f t="shared" ca="1" si="82"/>
        <v>0</v>
      </c>
      <c r="BF52" s="39">
        <f t="shared" ca="1" si="82"/>
        <v>0</v>
      </c>
      <c r="BG52" s="39">
        <f t="shared" ca="1" si="82"/>
        <v>0</v>
      </c>
      <c r="BH52" s="39">
        <f t="shared" ca="1" si="82"/>
        <v>0</v>
      </c>
      <c r="BI52" s="39">
        <f t="shared" ca="1" si="82"/>
        <v>0</v>
      </c>
      <c r="BJ52" s="39">
        <f t="shared" ca="1" si="82"/>
        <v>0</v>
      </c>
      <c r="BK52" s="39">
        <f t="shared" ca="1" si="82"/>
        <v>0</v>
      </c>
      <c r="BL52" s="39">
        <f t="shared" ca="1" si="82"/>
        <v>0</v>
      </c>
      <c r="BM52" s="39">
        <f t="shared" ca="1" si="82"/>
        <v>0</v>
      </c>
      <c r="BN52" s="39">
        <f t="shared" ca="1" si="82"/>
        <v>0</v>
      </c>
      <c r="BO52" s="39">
        <f t="shared" ca="1" si="82"/>
        <v>0</v>
      </c>
      <c r="BP52" s="39">
        <f t="shared" ca="1" si="82"/>
        <v>0</v>
      </c>
      <c r="BQ52" s="39">
        <f t="shared" ca="1" si="82"/>
        <v>0</v>
      </c>
      <c r="BR52" s="39">
        <f t="shared" ca="1" si="82"/>
        <v>0</v>
      </c>
      <c r="BS52" s="39">
        <f t="shared" ca="1" si="82"/>
        <v>0</v>
      </c>
      <c r="BT52" s="39">
        <f t="shared" ca="1" si="82"/>
        <v>0</v>
      </c>
      <c r="BU52" s="39">
        <f t="shared" ca="1" si="82"/>
        <v>0</v>
      </c>
      <c r="BV52" s="39">
        <f t="shared" ca="1" si="82"/>
        <v>0</v>
      </c>
      <c r="BW52" s="39">
        <f t="shared" ca="1" si="82"/>
        <v>0</v>
      </c>
      <c r="BX52" s="39">
        <f t="shared" ca="1" si="82"/>
        <v>0</v>
      </c>
      <c r="BY52" s="39">
        <f t="shared" ca="1" si="82"/>
        <v>0</v>
      </c>
      <c r="BZ52" s="39">
        <f t="shared" ca="1" si="82"/>
        <v>0</v>
      </c>
      <c r="CA52" s="39">
        <f t="shared" ca="1" si="82"/>
        <v>0</v>
      </c>
      <c r="CB52" s="39">
        <f t="shared" ca="1" si="82"/>
        <v>0</v>
      </c>
      <c r="CC52" s="39">
        <f t="shared" ca="1" si="82"/>
        <v>0</v>
      </c>
      <c r="CD52" s="39">
        <f t="shared" ca="1" si="82"/>
        <v>0</v>
      </c>
      <c r="CE52" s="39">
        <f t="shared" ca="1" si="82"/>
        <v>0</v>
      </c>
      <c r="CF52" s="39">
        <f t="shared" ref="CF52:CU52" ca="1" si="83">CF58</f>
        <v>0</v>
      </c>
      <c r="CG52" s="39">
        <f t="shared" ca="1" si="83"/>
        <v>0</v>
      </c>
      <c r="CH52" s="39">
        <f t="shared" ca="1" si="83"/>
        <v>0</v>
      </c>
      <c r="CI52" s="39">
        <f t="shared" ca="1" si="83"/>
        <v>0</v>
      </c>
      <c r="CJ52" s="39">
        <f t="shared" ca="1" si="83"/>
        <v>0</v>
      </c>
      <c r="CK52" s="39">
        <f t="shared" ca="1" si="83"/>
        <v>0</v>
      </c>
      <c r="CL52" s="39">
        <f t="shared" ca="1" si="83"/>
        <v>0</v>
      </c>
      <c r="CM52" s="39">
        <f t="shared" ca="1" si="83"/>
        <v>0</v>
      </c>
      <c r="CN52" s="39">
        <f t="shared" ca="1" si="83"/>
        <v>0</v>
      </c>
      <c r="CO52" s="39">
        <f t="shared" ca="1" si="83"/>
        <v>0</v>
      </c>
      <c r="CP52" s="39">
        <f t="shared" ca="1" si="83"/>
        <v>0</v>
      </c>
      <c r="CQ52" s="39">
        <f t="shared" ca="1" si="83"/>
        <v>0</v>
      </c>
      <c r="CR52" s="39">
        <f t="shared" ca="1" si="83"/>
        <v>0</v>
      </c>
      <c r="CS52" s="39">
        <f t="shared" ca="1" si="83"/>
        <v>0</v>
      </c>
      <c r="CT52" s="39">
        <f t="shared" ca="1" si="83"/>
        <v>0</v>
      </c>
      <c r="CU52" s="39">
        <f t="shared" ca="1" si="83"/>
        <v>0</v>
      </c>
    </row>
    <row r="53" spans="7:99" x14ac:dyDescent="0.35">
      <c r="G53" s="61" t="s">
        <v>92</v>
      </c>
      <c r="H53" s="60" t="s">
        <v>211</v>
      </c>
      <c r="I53" s="72" t="s">
        <v>202</v>
      </c>
      <c r="J53" s="60" t="s">
        <v>203</v>
      </c>
      <c r="K53" s="60" t="s">
        <v>98</v>
      </c>
      <c r="L53" s="60" t="s">
        <v>99</v>
      </c>
      <c r="Q53" t="s">
        <v>122</v>
      </c>
      <c r="T53" s="42">
        <f t="shared" ref="T53:AY53" ca="1" si="84">T49+T50-T51-T52</f>
        <v>0</v>
      </c>
      <c r="U53" s="42">
        <f t="shared" ca="1" si="84"/>
        <v>0</v>
      </c>
      <c r="V53" s="42">
        <f t="shared" ca="1" si="84"/>
        <v>0</v>
      </c>
      <c r="W53" s="42">
        <f t="shared" ca="1" si="84"/>
        <v>0</v>
      </c>
      <c r="X53" s="42">
        <f t="shared" ca="1" si="84"/>
        <v>0</v>
      </c>
      <c r="Y53" s="42">
        <f t="shared" ca="1" si="84"/>
        <v>0</v>
      </c>
      <c r="Z53" s="42">
        <f t="shared" ca="1" si="84"/>
        <v>0</v>
      </c>
      <c r="AA53" s="42">
        <f t="shared" ca="1" si="84"/>
        <v>0</v>
      </c>
      <c r="AB53" s="42">
        <f t="shared" ca="1" si="84"/>
        <v>0</v>
      </c>
      <c r="AC53" s="42">
        <f t="shared" ca="1" si="84"/>
        <v>0</v>
      </c>
      <c r="AD53" s="42">
        <f t="shared" ca="1" si="84"/>
        <v>0</v>
      </c>
      <c r="AE53" s="42">
        <f t="shared" ca="1" si="84"/>
        <v>0</v>
      </c>
      <c r="AF53" s="42">
        <f t="shared" ca="1" si="84"/>
        <v>0</v>
      </c>
      <c r="AG53" s="42">
        <f t="shared" ca="1" si="84"/>
        <v>0</v>
      </c>
      <c r="AH53" s="42">
        <f t="shared" ca="1" si="84"/>
        <v>0</v>
      </c>
      <c r="AI53" s="42">
        <f t="shared" ca="1" si="84"/>
        <v>0</v>
      </c>
      <c r="AJ53" s="42">
        <f t="shared" ca="1" si="84"/>
        <v>0</v>
      </c>
      <c r="AK53" s="42">
        <f t="shared" ca="1" si="84"/>
        <v>0</v>
      </c>
      <c r="AL53" s="42">
        <f t="shared" ca="1" si="84"/>
        <v>0</v>
      </c>
      <c r="AM53" s="42">
        <f t="shared" ca="1" si="84"/>
        <v>0</v>
      </c>
      <c r="AN53" s="42">
        <f t="shared" ca="1" si="84"/>
        <v>0</v>
      </c>
      <c r="AO53" s="42">
        <f t="shared" ca="1" si="84"/>
        <v>0</v>
      </c>
      <c r="AP53" s="42">
        <f t="shared" ca="1" si="84"/>
        <v>85164290.610413253</v>
      </c>
      <c r="AQ53" s="42">
        <f t="shared" ca="1" si="84"/>
        <v>126147185.61041325</v>
      </c>
      <c r="AR53" s="42">
        <f t="shared" ca="1" si="84"/>
        <v>167130080.61041325</v>
      </c>
      <c r="AS53" s="42">
        <f t="shared" ca="1" si="84"/>
        <v>208112975.61041325</v>
      </c>
      <c r="AT53" s="42">
        <f t="shared" ca="1" si="84"/>
        <v>249095870.61041325</v>
      </c>
      <c r="AU53" s="42">
        <f t="shared" ca="1" si="84"/>
        <v>290078765.61041325</v>
      </c>
      <c r="AV53" s="42">
        <f t="shared" ca="1" si="84"/>
        <v>331061660.61041325</v>
      </c>
      <c r="AW53" s="42">
        <f t="shared" ca="1" si="84"/>
        <v>372044555.61041325</v>
      </c>
      <c r="AX53" s="42">
        <f t="shared" ca="1" si="84"/>
        <v>0</v>
      </c>
      <c r="AY53" s="42">
        <f t="shared" ca="1" si="84"/>
        <v>0</v>
      </c>
      <c r="AZ53" s="42">
        <f t="shared" ref="AZ53:CE53" ca="1" si="85">AZ49+AZ50-AZ51-AZ52</f>
        <v>0</v>
      </c>
      <c r="BA53" s="42">
        <f t="shared" ca="1" si="85"/>
        <v>0</v>
      </c>
      <c r="BB53" s="42">
        <f t="shared" ca="1" si="85"/>
        <v>0</v>
      </c>
      <c r="BC53" s="42">
        <f t="shared" ca="1" si="85"/>
        <v>0</v>
      </c>
      <c r="BD53" s="42">
        <f t="shared" ca="1" si="85"/>
        <v>0</v>
      </c>
      <c r="BE53" s="42">
        <f t="shared" ca="1" si="85"/>
        <v>0</v>
      </c>
      <c r="BF53" s="42">
        <f t="shared" ca="1" si="85"/>
        <v>0</v>
      </c>
      <c r="BG53" s="42">
        <f t="shared" ca="1" si="85"/>
        <v>0</v>
      </c>
      <c r="BH53" s="42">
        <f t="shared" ca="1" si="85"/>
        <v>0</v>
      </c>
      <c r="BI53" s="42">
        <f t="shared" ca="1" si="85"/>
        <v>0</v>
      </c>
      <c r="BJ53" s="42">
        <f t="shared" ca="1" si="85"/>
        <v>0</v>
      </c>
      <c r="BK53" s="42">
        <f t="shared" ca="1" si="85"/>
        <v>0</v>
      </c>
      <c r="BL53" s="42">
        <f t="shared" ca="1" si="85"/>
        <v>0</v>
      </c>
      <c r="BM53" s="42">
        <f t="shared" ca="1" si="85"/>
        <v>0</v>
      </c>
      <c r="BN53" s="42">
        <f t="shared" ca="1" si="85"/>
        <v>0</v>
      </c>
      <c r="BO53" s="42">
        <f t="shared" ca="1" si="85"/>
        <v>0</v>
      </c>
      <c r="BP53" s="42">
        <f t="shared" ca="1" si="85"/>
        <v>0</v>
      </c>
      <c r="BQ53" s="42">
        <f t="shared" ca="1" si="85"/>
        <v>0</v>
      </c>
      <c r="BR53" s="42">
        <f t="shared" ca="1" si="85"/>
        <v>0</v>
      </c>
      <c r="BS53" s="42">
        <f t="shared" ca="1" si="85"/>
        <v>0</v>
      </c>
      <c r="BT53" s="42">
        <f t="shared" ca="1" si="85"/>
        <v>0</v>
      </c>
      <c r="BU53" s="42">
        <f t="shared" ca="1" si="85"/>
        <v>0</v>
      </c>
      <c r="BV53" s="42">
        <f t="shared" ca="1" si="85"/>
        <v>0</v>
      </c>
      <c r="BW53" s="42">
        <f t="shared" ca="1" si="85"/>
        <v>0</v>
      </c>
      <c r="BX53" s="42">
        <f t="shared" ca="1" si="85"/>
        <v>0</v>
      </c>
      <c r="BY53" s="42">
        <f t="shared" ca="1" si="85"/>
        <v>0</v>
      </c>
      <c r="BZ53" s="42">
        <f t="shared" ca="1" si="85"/>
        <v>0</v>
      </c>
      <c r="CA53" s="42">
        <f t="shared" ca="1" si="85"/>
        <v>0</v>
      </c>
      <c r="CB53" s="42">
        <f t="shared" ca="1" si="85"/>
        <v>0</v>
      </c>
      <c r="CC53" s="42">
        <f t="shared" ca="1" si="85"/>
        <v>0</v>
      </c>
      <c r="CD53" s="42">
        <f t="shared" ca="1" si="85"/>
        <v>0</v>
      </c>
      <c r="CE53" s="42">
        <f t="shared" ca="1" si="85"/>
        <v>0</v>
      </c>
      <c r="CF53" s="42">
        <f t="shared" ref="CF53:CU53" ca="1" si="86">CF49+CF50-CF51-CF52</f>
        <v>0</v>
      </c>
      <c r="CG53" s="42">
        <f t="shared" ca="1" si="86"/>
        <v>0</v>
      </c>
      <c r="CH53" s="42">
        <f t="shared" ca="1" si="86"/>
        <v>0</v>
      </c>
      <c r="CI53" s="42">
        <f t="shared" ca="1" si="86"/>
        <v>0</v>
      </c>
      <c r="CJ53" s="42">
        <f t="shared" ca="1" si="86"/>
        <v>0</v>
      </c>
      <c r="CK53" s="42">
        <f t="shared" ca="1" si="86"/>
        <v>0</v>
      </c>
      <c r="CL53" s="42">
        <f t="shared" ca="1" si="86"/>
        <v>0</v>
      </c>
      <c r="CM53" s="42">
        <f t="shared" ca="1" si="86"/>
        <v>0</v>
      </c>
      <c r="CN53" s="42">
        <f t="shared" ca="1" si="86"/>
        <v>0</v>
      </c>
      <c r="CO53" s="42">
        <f t="shared" ca="1" si="86"/>
        <v>0</v>
      </c>
      <c r="CP53" s="42">
        <f t="shared" ca="1" si="86"/>
        <v>0</v>
      </c>
      <c r="CQ53" s="42">
        <f t="shared" ca="1" si="86"/>
        <v>0</v>
      </c>
      <c r="CR53" s="42">
        <f t="shared" ca="1" si="86"/>
        <v>0</v>
      </c>
      <c r="CS53" s="42">
        <f t="shared" ca="1" si="86"/>
        <v>0</v>
      </c>
      <c r="CT53" s="42">
        <f t="shared" ca="1" si="86"/>
        <v>0</v>
      </c>
      <c r="CU53" s="42">
        <f t="shared" ca="1" si="86"/>
        <v>0</v>
      </c>
    </row>
    <row r="54" spans="7:99" x14ac:dyDescent="0.35">
      <c r="G54" t="str">
        <f>$G$48 &amp;" - " &amp;Assumptions!C17</f>
        <v>Early Bird - 1 Bedroom</v>
      </c>
      <c r="H54" s="40">
        <f>Assumptions!D17</f>
        <v>45</v>
      </c>
      <c r="I54">
        <f ca="1">ROUND(Assumptions!F17*H$48,0)</f>
        <v>23</v>
      </c>
      <c r="J54" s="56">
        <f>J56*0.9</f>
        <v>94500</v>
      </c>
      <c r="K54" s="56">
        <f t="shared" ref="K54:L59" si="87">J54*H54</f>
        <v>4252500</v>
      </c>
      <c r="L54" s="40">
        <f t="shared" ca="1" si="87"/>
        <v>97807500</v>
      </c>
    </row>
    <row r="55" spans="7:99" x14ac:dyDescent="0.35">
      <c r="G55" t="str">
        <f>$G$48 &amp;" - " &amp;Assumptions!C18</f>
        <v>Early Bird - 2 Bedroom</v>
      </c>
      <c r="H55" s="40">
        <f>Assumptions!D18</f>
        <v>54</v>
      </c>
      <c r="I55">
        <f ca="1">ROUND(Assumptions!F18*H$48,0)</f>
        <v>13</v>
      </c>
      <c r="J55" s="56">
        <f>J57*0.9</f>
        <v>94500</v>
      </c>
      <c r="K55" s="56">
        <f t="shared" si="87"/>
        <v>5103000</v>
      </c>
      <c r="L55" s="40">
        <f t="shared" ca="1" si="87"/>
        <v>66339000</v>
      </c>
      <c r="Q55" s="61" t="s">
        <v>123</v>
      </c>
    </row>
    <row r="56" spans="7:99" x14ac:dyDescent="0.35">
      <c r="G56" t="str">
        <f>$G$49 &amp;" - " &amp;Assumptions!C17</f>
        <v>Market - 1 Bedroom</v>
      </c>
      <c r="H56" s="40">
        <f>H54</f>
        <v>45</v>
      </c>
      <c r="I56">
        <f ca="1">ROUND(Assumptions!F17*H$49,0)</f>
        <v>37</v>
      </c>
      <c r="J56" s="3">
        <v>105000</v>
      </c>
      <c r="K56" s="56">
        <f t="shared" si="87"/>
        <v>4725000</v>
      </c>
      <c r="L56" s="40">
        <f t="shared" ca="1" si="87"/>
        <v>174825000</v>
      </c>
      <c r="Q56" t="s">
        <v>119</v>
      </c>
      <c r="T56" s="39">
        <f>S60</f>
        <v>0</v>
      </c>
      <c r="U56" s="39">
        <f t="shared" ref="U56:CF56" ca="1" si="88">T60</f>
        <v>0</v>
      </c>
      <c r="V56" s="39">
        <f t="shared" ca="1" si="88"/>
        <v>0</v>
      </c>
      <c r="W56" s="39">
        <f t="shared" ca="1" si="88"/>
        <v>0</v>
      </c>
      <c r="X56" s="39">
        <f t="shared" ca="1" si="88"/>
        <v>0</v>
      </c>
      <c r="Y56" s="39">
        <f t="shared" ca="1" si="88"/>
        <v>0</v>
      </c>
      <c r="Z56" s="39">
        <f t="shared" ca="1" si="88"/>
        <v>0</v>
      </c>
      <c r="AA56" s="39">
        <f t="shared" ca="1" si="88"/>
        <v>0</v>
      </c>
      <c r="AB56" s="39">
        <f t="shared" ca="1" si="88"/>
        <v>0</v>
      </c>
      <c r="AC56" s="39">
        <f t="shared" ca="1" si="88"/>
        <v>0</v>
      </c>
      <c r="AD56" s="39">
        <f t="shared" ca="1" si="88"/>
        <v>7325354.867715776</v>
      </c>
      <c r="AE56" s="39">
        <f t="shared" ca="1" si="88"/>
        <v>31563336.704444785</v>
      </c>
      <c r="AF56" s="39">
        <f t="shared" ca="1" si="88"/>
        <v>55981186.263497412</v>
      </c>
      <c r="AG56" s="39">
        <f t="shared" ca="1" si="88"/>
        <v>80399035.822550043</v>
      </c>
      <c r="AH56" s="39">
        <f t="shared" ca="1" si="88"/>
        <v>83111944.510383561</v>
      </c>
      <c r="AI56" s="39">
        <f t="shared" ca="1" si="88"/>
        <v>107219407.4912847</v>
      </c>
      <c r="AJ56" s="39">
        <f t="shared" ca="1" si="88"/>
        <v>131609774.48034394</v>
      </c>
      <c r="AK56" s="39">
        <f t="shared" ca="1" si="88"/>
        <v>156027624.03939658</v>
      </c>
      <c r="AL56" s="39">
        <f t="shared" ca="1" si="88"/>
        <v>180445473.59844923</v>
      </c>
      <c r="AM56" s="39">
        <f t="shared" ca="1" si="88"/>
        <v>204863323.15750188</v>
      </c>
      <c r="AN56" s="39">
        <f t="shared" ca="1" si="88"/>
        <v>229281172.71655452</v>
      </c>
      <c r="AO56" s="39">
        <f t="shared" ca="1" si="88"/>
        <v>253699022.27560717</v>
      </c>
      <c r="AP56" s="39">
        <f t="shared" ca="1" si="88"/>
        <v>278116871.83465981</v>
      </c>
      <c r="AQ56" s="39">
        <f t="shared" ca="1" si="88"/>
        <v>0</v>
      </c>
      <c r="AR56" s="39">
        <f t="shared" ca="1" si="88"/>
        <v>0</v>
      </c>
      <c r="AS56" s="39">
        <f t="shared" ca="1" si="88"/>
        <v>0</v>
      </c>
      <c r="AT56" s="39">
        <f t="shared" ca="1" si="88"/>
        <v>0</v>
      </c>
      <c r="AU56" s="39">
        <f t="shared" ca="1" si="88"/>
        <v>0</v>
      </c>
      <c r="AV56" s="39">
        <f t="shared" ca="1" si="88"/>
        <v>0</v>
      </c>
      <c r="AW56" s="39">
        <f t="shared" ca="1" si="88"/>
        <v>0</v>
      </c>
      <c r="AX56" s="39">
        <f t="shared" ca="1" si="88"/>
        <v>0</v>
      </c>
      <c r="AY56" s="39">
        <f t="shared" ca="1" si="88"/>
        <v>0</v>
      </c>
      <c r="AZ56" s="39">
        <f t="shared" ca="1" si="88"/>
        <v>0</v>
      </c>
      <c r="BA56" s="39">
        <f t="shared" ca="1" si="88"/>
        <v>0</v>
      </c>
      <c r="BB56" s="39">
        <f t="shared" ca="1" si="88"/>
        <v>0</v>
      </c>
      <c r="BC56" s="39">
        <f t="shared" ca="1" si="88"/>
        <v>0</v>
      </c>
      <c r="BD56" s="39">
        <f t="shared" ca="1" si="88"/>
        <v>0</v>
      </c>
      <c r="BE56" s="39">
        <f t="shared" ca="1" si="88"/>
        <v>0</v>
      </c>
      <c r="BF56" s="39">
        <f t="shared" ca="1" si="88"/>
        <v>0</v>
      </c>
      <c r="BG56" s="39">
        <f t="shared" ca="1" si="88"/>
        <v>0</v>
      </c>
      <c r="BH56" s="39">
        <f t="shared" ca="1" si="88"/>
        <v>0</v>
      </c>
      <c r="BI56" s="39">
        <f t="shared" ca="1" si="88"/>
        <v>0</v>
      </c>
      <c r="BJ56" s="39">
        <f t="shared" ca="1" si="88"/>
        <v>0</v>
      </c>
      <c r="BK56" s="39">
        <f t="shared" ca="1" si="88"/>
        <v>0</v>
      </c>
      <c r="BL56" s="39">
        <f t="shared" ca="1" si="88"/>
        <v>0</v>
      </c>
      <c r="BM56" s="39">
        <f t="shared" ca="1" si="88"/>
        <v>0</v>
      </c>
      <c r="BN56" s="39">
        <f t="shared" ca="1" si="88"/>
        <v>0</v>
      </c>
      <c r="BO56" s="39">
        <f t="shared" ca="1" si="88"/>
        <v>0</v>
      </c>
      <c r="BP56" s="39">
        <f t="shared" ca="1" si="88"/>
        <v>0</v>
      </c>
      <c r="BQ56" s="39">
        <f t="shared" ca="1" si="88"/>
        <v>0</v>
      </c>
      <c r="BR56" s="39">
        <f t="shared" ca="1" si="88"/>
        <v>0</v>
      </c>
      <c r="BS56" s="39">
        <f t="shared" ca="1" si="88"/>
        <v>0</v>
      </c>
      <c r="BT56" s="39">
        <f t="shared" ca="1" si="88"/>
        <v>0</v>
      </c>
      <c r="BU56" s="39">
        <f t="shared" ca="1" si="88"/>
        <v>0</v>
      </c>
      <c r="BV56" s="39">
        <f t="shared" ca="1" si="88"/>
        <v>0</v>
      </c>
      <c r="BW56" s="39">
        <f t="shared" ca="1" si="88"/>
        <v>0</v>
      </c>
      <c r="BX56" s="39">
        <f t="shared" ca="1" si="88"/>
        <v>0</v>
      </c>
      <c r="BY56" s="39">
        <f t="shared" ca="1" si="88"/>
        <v>0</v>
      </c>
      <c r="BZ56" s="39">
        <f t="shared" ca="1" si="88"/>
        <v>0</v>
      </c>
      <c r="CA56" s="39">
        <f t="shared" ca="1" si="88"/>
        <v>0</v>
      </c>
      <c r="CB56" s="39">
        <f t="shared" ca="1" si="88"/>
        <v>0</v>
      </c>
      <c r="CC56" s="39">
        <f t="shared" ca="1" si="88"/>
        <v>0</v>
      </c>
      <c r="CD56" s="39">
        <f t="shared" ca="1" si="88"/>
        <v>0</v>
      </c>
      <c r="CE56" s="39">
        <f t="shared" ca="1" si="88"/>
        <v>0</v>
      </c>
      <c r="CF56" s="39">
        <f t="shared" ca="1" si="88"/>
        <v>0</v>
      </c>
      <c r="CG56" s="39">
        <f t="shared" ref="CG56:CU56" ca="1" si="89">CF60</f>
        <v>0</v>
      </c>
      <c r="CH56" s="39">
        <f t="shared" ca="1" si="89"/>
        <v>0</v>
      </c>
      <c r="CI56" s="39">
        <f t="shared" ca="1" si="89"/>
        <v>0</v>
      </c>
      <c r="CJ56" s="39">
        <f t="shared" ca="1" si="89"/>
        <v>0</v>
      </c>
      <c r="CK56" s="39">
        <f t="shared" ca="1" si="89"/>
        <v>0</v>
      </c>
      <c r="CL56" s="39">
        <f t="shared" ca="1" si="89"/>
        <v>0</v>
      </c>
      <c r="CM56" s="39">
        <f t="shared" ca="1" si="89"/>
        <v>0</v>
      </c>
      <c r="CN56" s="39">
        <f t="shared" ca="1" si="89"/>
        <v>0</v>
      </c>
      <c r="CO56" s="39">
        <f t="shared" ca="1" si="89"/>
        <v>0</v>
      </c>
      <c r="CP56" s="39">
        <f t="shared" ca="1" si="89"/>
        <v>0</v>
      </c>
      <c r="CQ56" s="39">
        <f t="shared" ca="1" si="89"/>
        <v>0</v>
      </c>
      <c r="CR56" s="39">
        <f t="shared" ca="1" si="89"/>
        <v>0</v>
      </c>
      <c r="CS56" s="39">
        <f t="shared" ca="1" si="89"/>
        <v>0</v>
      </c>
      <c r="CT56" s="39">
        <f t="shared" ca="1" si="89"/>
        <v>0</v>
      </c>
      <c r="CU56" s="39">
        <f t="shared" ca="1" si="89"/>
        <v>0</v>
      </c>
    </row>
    <row r="57" spans="7:99" x14ac:dyDescent="0.35">
      <c r="G57" t="str">
        <f>$G$49 &amp;" - " &amp;Assumptions!C18</f>
        <v>Market - 2 Bedroom</v>
      </c>
      <c r="H57" s="40">
        <f>H55</f>
        <v>54</v>
      </c>
      <c r="I57">
        <f ca="1">ROUND(Assumptions!F18*H$49,0)</f>
        <v>20</v>
      </c>
      <c r="J57" s="3">
        <v>105000</v>
      </c>
      <c r="K57" s="56">
        <f t="shared" si="87"/>
        <v>5670000</v>
      </c>
      <c r="L57" s="40">
        <f t="shared" ca="1" si="87"/>
        <v>113400000</v>
      </c>
      <c r="Q57" t="s">
        <v>124</v>
      </c>
      <c r="R57" s="40">
        <f ca="1">SUM(T57:CU57)</f>
        <v>324757399.13540006</v>
      </c>
      <c r="T57" s="40">
        <f t="shared" ref="T57:AY57" ca="1" si="90">T34</f>
        <v>0</v>
      </c>
      <c r="U57" s="40">
        <f t="shared" ca="1" si="90"/>
        <v>0</v>
      </c>
      <c r="V57" s="40">
        <f t="shared" ca="1" si="90"/>
        <v>0</v>
      </c>
      <c r="W57" s="40">
        <f t="shared" ca="1" si="90"/>
        <v>0</v>
      </c>
      <c r="X57" s="40">
        <f t="shared" ca="1" si="90"/>
        <v>0</v>
      </c>
      <c r="Y57" s="40">
        <f t="shared" ca="1" si="90"/>
        <v>0</v>
      </c>
      <c r="Z57" s="40">
        <f t="shared" ca="1" si="90"/>
        <v>0</v>
      </c>
      <c r="AA57" s="40">
        <f t="shared" ca="1" si="90"/>
        <v>0</v>
      </c>
      <c r="AB57" s="40">
        <f t="shared" ca="1" si="90"/>
        <v>0</v>
      </c>
      <c r="AC57" s="40">
        <f t="shared" ca="1" si="90"/>
        <v>7325354.867715776</v>
      </c>
      <c r="AD57" s="40">
        <f t="shared" ca="1" si="90"/>
        <v>24417849.559052631</v>
      </c>
      <c r="AE57" s="40">
        <f t="shared" ca="1" si="90"/>
        <v>24417849.559052631</v>
      </c>
      <c r="AF57" s="40">
        <f t="shared" ca="1" si="90"/>
        <v>24417849.559052631</v>
      </c>
      <c r="AG57" s="40">
        <f t="shared" ca="1" si="90"/>
        <v>24417849.559052631</v>
      </c>
      <c r="AH57" s="40">
        <f t="shared" ca="1" si="90"/>
        <v>24417849.559052631</v>
      </c>
      <c r="AI57" s="40">
        <f t="shared" ca="1" si="90"/>
        <v>24417849.559052631</v>
      </c>
      <c r="AJ57" s="40">
        <f t="shared" ca="1" si="90"/>
        <v>24417849.559052631</v>
      </c>
      <c r="AK57" s="40">
        <f t="shared" ca="1" si="90"/>
        <v>24417849.559052631</v>
      </c>
      <c r="AL57" s="40">
        <f t="shared" ca="1" si="90"/>
        <v>24417849.559052631</v>
      </c>
      <c r="AM57" s="40">
        <f t="shared" ca="1" si="90"/>
        <v>24417849.559052631</v>
      </c>
      <c r="AN57" s="40">
        <f t="shared" ca="1" si="90"/>
        <v>24417849.559052631</v>
      </c>
      <c r="AO57" s="40">
        <f t="shared" ca="1" si="90"/>
        <v>24417849.559052631</v>
      </c>
      <c r="AP57" s="40">
        <f t="shared" ca="1" si="90"/>
        <v>24417849.559052631</v>
      </c>
      <c r="AQ57" s="40">
        <f t="shared" ca="1" si="90"/>
        <v>0</v>
      </c>
      <c r="AR57" s="40">
        <f t="shared" ca="1" si="90"/>
        <v>0</v>
      </c>
      <c r="AS57" s="40">
        <f t="shared" ca="1" si="90"/>
        <v>0</v>
      </c>
      <c r="AT57" s="40">
        <f t="shared" ca="1" si="90"/>
        <v>0</v>
      </c>
      <c r="AU57" s="40">
        <f t="shared" ca="1" si="90"/>
        <v>0</v>
      </c>
      <c r="AV57" s="40">
        <f t="shared" ca="1" si="90"/>
        <v>0</v>
      </c>
      <c r="AW57" s="40">
        <f t="shared" ca="1" si="90"/>
        <v>0</v>
      </c>
      <c r="AX57" s="40">
        <f t="shared" ca="1" si="90"/>
        <v>0</v>
      </c>
      <c r="AY57" s="40">
        <f t="shared" ca="1" si="90"/>
        <v>0</v>
      </c>
      <c r="AZ57" s="40">
        <f t="shared" ref="AZ57:CE57" ca="1" si="91">AZ34</f>
        <v>0</v>
      </c>
      <c r="BA57" s="40">
        <f t="shared" ca="1" si="91"/>
        <v>0</v>
      </c>
      <c r="BB57" s="40">
        <f t="shared" ca="1" si="91"/>
        <v>0</v>
      </c>
      <c r="BC57" s="40">
        <f t="shared" ca="1" si="91"/>
        <v>0</v>
      </c>
      <c r="BD57" s="40">
        <f t="shared" ca="1" si="91"/>
        <v>0</v>
      </c>
      <c r="BE57" s="40">
        <f t="shared" ca="1" si="91"/>
        <v>0</v>
      </c>
      <c r="BF57" s="40">
        <f t="shared" ca="1" si="91"/>
        <v>0</v>
      </c>
      <c r="BG57" s="40">
        <f t="shared" ca="1" si="91"/>
        <v>0</v>
      </c>
      <c r="BH57" s="40">
        <f t="shared" ca="1" si="91"/>
        <v>0</v>
      </c>
      <c r="BI57" s="40">
        <f t="shared" ca="1" si="91"/>
        <v>0</v>
      </c>
      <c r="BJ57" s="40">
        <f t="shared" ca="1" si="91"/>
        <v>0</v>
      </c>
      <c r="BK57" s="40">
        <f t="shared" ca="1" si="91"/>
        <v>0</v>
      </c>
      <c r="BL57" s="40">
        <f t="shared" ca="1" si="91"/>
        <v>0</v>
      </c>
      <c r="BM57" s="40">
        <f t="shared" ca="1" si="91"/>
        <v>0</v>
      </c>
      <c r="BN57" s="40">
        <f t="shared" ca="1" si="91"/>
        <v>0</v>
      </c>
      <c r="BO57" s="40">
        <f t="shared" ca="1" si="91"/>
        <v>0</v>
      </c>
      <c r="BP57" s="40">
        <f t="shared" ca="1" si="91"/>
        <v>0</v>
      </c>
      <c r="BQ57" s="40">
        <f t="shared" ca="1" si="91"/>
        <v>0</v>
      </c>
      <c r="BR57" s="40">
        <f t="shared" ca="1" si="91"/>
        <v>0</v>
      </c>
      <c r="BS57" s="40">
        <f t="shared" ca="1" si="91"/>
        <v>0</v>
      </c>
      <c r="BT57" s="40">
        <f t="shared" ca="1" si="91"/>
        <v>0</v>
      </c>
      <c r="BU57" s="40">
        <f t="shared" ca="1" si="91"/>
        <v>0</v>
      </c>
      <c r="BV57" s="40">
        <f t="shared" ca="1" si="91"/>
        <v>0</v>
      </c>
      <c r="BW57" s="40">
        <f t="shared" ca="1" si="91"/>
        <v>0</v>
      </c>
      <c r="BX57" s="40">
        <f t="shared" ca="1" si="91"/>
        <v>0</v>
      </c>
      <c r="BY57" s="40">
        <f t="shared" ca="1" si="91"/>
        <v>0</v>
      </c>
      <c r="BZ57" s="40">
        <f t="shared" ca="1" si="91"/>
        <v>0</v>
      </c>
      <c r="CA57" s="40">
        <f t="shared" ca="1" si="91"/>
        <v>0</v>
      </c>
      <c r="CB57" s="40">
        <f t="shared" ca="1" si="91"/>
        <v>0</v>
      </c>
      <c r="CC57" s="40">
        <f t="shared" ca="1" si="91"/>
        <v>0</v>
      </c>
      <c r="CD57" s="40">
        <f t="shared" ca="1" si="91"/>
        <v>0</v>
      </c>
      <c r="CE57" s="40">
        <f t="shared" ca="1" si="91"/>
        <v>0</v>
      </c>
      <c r="CF57" s="40">
        <f t="shared" ref="CF57:CU57" ca="1" si="92">CF34</f>
        <v>0</v>
      </c>
      <c r="CG57" s="40">
        <f t="shared" ca="1" si="92"/>
        <v>0</v>
      </c>
      <c r="CH57" s="40">
        <f t="shared" ca="1" si="92"/>
        <v>0</v>
      </c>
      <c r="CI57" s="40">
        <f t="shared" ca="1" si="92"/>
        <v>0</v>
      </c>
      <c r="CJ57" s="40">
        <f t="shared" ca="1" si="92"/>
        <v>0</v>
      </c>
      <c r="CK57" s="40">
        <f t="shared" ca="1" si="92"/>
        <v>0</v>
      </c>
      <c r="CL57" s="40">
        <f t="shared" ca="1" si="92"/>
        <v>0</v>
      </c>
      <c r="CM57" s="40">
        <f t="shared" ca="1" si="92"/>
        <v>0</v>
      </c>
      <c r="CN57" s="40">
        <f t="shared" ca="1" si="92"/>
        <v>0</v>
      </c>
      <c r="CO57" s="40">
        <f t="shared" ca="1" si="92"/>
        <v>0</v>
      </c>
      <c r="CP57" s="40">
        <f t="shared" ca="1" si="92"/>
        <v>0</v>
      </c>
      <c r="CQ57" s="40">
        <f t="shared" ca="1" si="92"/>
        <v>0</v>
      </c>
      <c r="CR57" s="40">
        <f t="shared" ca="1" si="92"/>
        <v>0</v>
      </c>
      <c r="CS57" s="40">
        <f t="shared" ca="1" si="92"/>
        <v>0</v>
      </c>
      <c r="CT57" s="40">
        <f t="shared" ca="1" si="92"/>
        <v>0</v>
      </c>
      <c r="CU57" s="40">
        <f t="shared" ca="1" si="92"/>
        <v>0</v>
      </c>
    </row>
    <row r="58" spans="7:99" x14ac:dyDescent="0.35">
      <c r="G58" t="str">
        <f>$G$50 &amp;" - " &amp;Assumptions!C17</f>
        <v>Market + - 1 Bedroom</v>
      </c>
      <c r="H58" s="40">
        <f>H56</f>
        <v>45</v>
      </c>
      <c r="I58">
        <f ca="1">ROUND(Assumptions!F17*H$50,0)</f>
        <v>32</v>
      </c>
      <c r="J58" s="56">
        <f>J56*1.15</f>
        <v>120749.99999999999</v>
      </c>
      <c r="K58" s="56">
        <f t="shared" si="87"/>
        <v>5433749.9999999991</v>
      </c>
      <c r="L58" s="40">
        <f t="shared" ca="1" si="87"/>
        <v>173879999.99999997</v>
      </c>
      <c r="Q58" t="s">
        <v>121</v>
      </c>
      <c r="R58" s="40">
        <f t="shared" ref="R58:R59" ca="1" si="93">SUM(T58:CU58)</f>
        <v>324757399.13540006</v>
      </c>
      <c r="T58" s="40">
        <f t="shared" ref="T58:AY58" ca="1" si="94">MIN(T56+T57,MAX(T49+T50-T51,0))</f>
        <v>0</v>
      </c>
      <c r="U58" s="40">
        <f t="shared" ca="1" si="94"/>
        <v>0</v>
      </c>
      <c r="V58" s="40">
        <f t="shared" ca="1" si="94"/>
        <v>0</v>
      </c>
      <c r="W58" s="40">
        <f t="shared" ca="1" si="94"/>
        <v>0</v>
      </c>
      <c r="X58" s="40">
        <f t="shared" ca="1" si="94"/>
        <v>0</v>
      </c>
      <c r="Y58" s="40">
        <f t="shared" ca="1" si="94"/>
        <v>0</v>
      </c>
      <c r="Z58" s="40">
        <f t="shared" ca="1" si="94"/>
        <v>0</v>
      </c>
      <c r="AA58" s="40">
        <f t="shared" ca="1" si="94"/>
        <v>0</v>
      </c>
      <c r="AB58" s="40">
        <f t="shared" ca="1" si="94"/>
        <v>0</v>
      </c>
      <c r="AC58" s="40">
        <f t="shared" ca="1" si="94"/>
        <v>0</v>
      </c>
      <c r="AD58" s="40">
        <f t="shared" ca="1" si="94"/>
        <v>179867.72232362162</v>
      </c>
      <c r="AE58" s="40">
        <f t="shared" ca="1" si="94"/>
        <v>0</v>
      </c>
      <c r="AF58" s="40">
        <f t="shared" ca="1" si="94"/>
        <v>0</v>
      </c>
      <c r="AG58" s="40">
        <f t="shared" ca="1" si="94"/>
        <v>21704940.871219113</v>
      </c>
      <c r="AH58" s="40">
        <f t="shared" ca="1" si="94"/>
        <v>310386.5781514938</v>
      </c>
      <c r="AI58" s="40">
        <f t="shared" ca="1" si="94"/>
        <v>27482.569993391167</v>
      </c>
      <c r="AJ58" s="40">
        <f t="shared" ca="1" si="94"/>
        <v>0</v>
      </c>
      <c r="AK58" s="40">
        <f t="shared" ca="1" si="94"/>
        <v>0</v>
      </c>
      <c r="AL58" s="40">
        <f t="shared" ca="1" si="94"/>
        <v>0</v>
      </c>
      <c r="AM58" s="40">
        <f t="shared" ca="1" si="94"/>
        <v>0</v>
      </c>
      <c r="AN58" s="40">
        <f t="shared" ca="1" si="94"/>
        <v>0</v>
      </c>
      <c r="AO58" s="40">
        <f t="shared" ca="1" si="94"/>
        <v>0</v>
      </c>
      <c r="AP58" s="40">
        <f t="shared" ca="1" si="94"/>
        <v>302534721.39371246</v>
      </c>
      <c r="AQ58" s="40">
        <f t="shared" ca="1" si="94"/>
        <v>0</v>
      </c>
      <c r="AR58" s="40">
        <f t="shared" ca="1" si="94"/>
        <v>0</v>
      </c>
      <c r="AS58" s="40">
        <f t="shared" ca="1" si="94"/>
        <v>0</v>
      </c>
      <c r="AT58" s="40">
        <f t="shared" ca="1" si="94"/>
        <v>0</v>
      </c>
      <c r="AU58" s="40">
        <f t="shared" ca="1" si="94"/>
        <v>0</v>
      </c>
      <c r="AV58" s="40">
        <f t="shared" ca="1" si="94"/>
        <v>0</v>
      </c>
      <c r="AW58" s="40">
        <f t="shared" ca="1" si="94"/>
        <v>0</v>
      </c>
      <c r="AX58" s="40">
        <f t="shared" ca="1" si="94"/>
        <v>0</v>
      </c>
      <c r="AY58" s="40">
        <f t="shared" ca="1" si="94"/>
        <v>0</v>
      </c>
      <c r="AZ58" s="40">
        <f t="shared" ref="AZ58:CE58" ca="1" si="95">MIN(AZ56+AZ57,MAX(AZ49+AZ50-AZ51,0))</f>
        <v>0</v>
      </c>
      <c r="BA58" s="40">
        <f t="shared" ca="1" si="95"/>
        <v>0</v>
      </c>
      <c r="BB58" s="40">
        <f t="shared" ca="1" si="95"/>
        <v>0</v>
      </c>
      <c r="BC58" s="40">
        <f t="shared" ca="1" si="95"/>
        <v>0</v>
      </c>
      <c r="BD58" s="40">
        <f t="shared" ca="1" si="95"/>
        <v>0</v>
      </c>
      <c r="BE58" s="40">
        <f t="shared" ca="1" si="95"/>
        <v>0</v>
      </c>
      <c r="BF58" s="40">
        <f t="shared" ca="1" si="95"/>
        <v>0</v>
      </c>
      <c r="BG58" s="40">
        <f t="shared" ca="1" si="95"/>
        <v>0</v>
      </c>
      <c r="BH58" s="40">
        <f t="shared" ca="1" si="95"/>
        <v>0</v>
      </c>
      <c r="BI58" s="40">
        <f t="shared" ca="1" si="95"/>
        <v>0</v>
      </c>
      <c r="BJ58" s="40">
        <f t="shared" ca="1" si="95"/>
        <v>0</v>
      </c>
      <c r="BK58" s="40">
        <f t="shared" ca="1" si="95"/>
        <v>0</v>
      </c>
      <c r="BL58" s="40">
        <f t="shared" ca="1" si="95"/>
        <v>0</v>
      </c>
      <c r="BM58" s="40">
        <f t="shared" ca="1" si="95"/>
        <v>0</v>
      </c>
      <c r="BN58" s="40">
        <f t="shared" ca="1" si="95"/>
        <v>0</v>
      </c>
      <c r="BO58" s="40">
        <f t="shared" ca="1" si="95"/>
        <v>0</v>
      </c>
      <c r="BP58" s="40">
        <f t="shared" ca="1" si="95"/>
        <v>0</v>
      </c>
      <c r="BQ58" s="40">
        <f t="shared" ca="1" si="95"/>
        <v>0</v>
      </c>
      <c r="BR58" s="40">
        <f t="shared" ca="1" si="95"/>
        <v>0</v>
      </c>
      <c r="BS58" s="40">
        <f t="shared" ca="1" si="95"/>
        <v>0</v>
      </c>
      <c r="BT58" s="40">
        <f t="shared" ca="1" si="95"/>
        <v>0</v>
      </c>
      <c r="BU58" s="40">
        <f t="shared" ca="1" si="95"/>
        <v>0</v>
      </c>
      <c r="BV58" s="40">
        <f t="shared" ca="1" si="95"/>
        <v>0</v>
      </c>
      <c r="BW58" s="40">
        <f t="shared" ca="1" si="95"/>
        <v>0</v>
      </c>
      <c r="BX58" s="40">
        <f t="shared" ca="1" si="95"/>
        <v>0</v>
      </c>
      <c r="BY58" s="40">
        <f t="shared" ca="1" si="95"/>
        <v>0</v>
      </c>
      <c r="BZ58" s="40">
        <f t="shared" ca="1" si="95"/>
        <v>0</v>
      </c>
      <c r="CA58" s="40">
        <f t="shared" ca="1" si="95"/>
        <v>0</v>
      </c>
      <c r="CB58" s="40">
        <f t="shared" ca="1" si="95"/>
        <v>0</v>
      </c>
      <c r="CC58" s="40">
        <f t="shared" ca="1" si="95"/>
        <v>0</v>
      </c>
      <c r="CD58" s="40">
        <f t="shared" ca="1" si="95"/>
        <v>0</v>
      </c>
      <c r="CE58" s="40">
        <f t="shared" ca="1" si="95"/>
        <v>0</v>
      </c>
      <c r="CF58" s="40">
        <f t="shared" ref="CF58:CU58" ca="1" si="96">MIN(CF56+CF57,MAX(CF49+CF50-CF51,0))</f>
        <v>0</v>
      </c>
      <c r="CG58" s="40">
        <f t="shared" ca="1" si="96"/>
        <v>0</v>
      </c>
      <c r="CH58" s="40">
        <f t="shared" ca="1" si="96"/>
        <v>0</v>
      </c>
      <c r="CI58" s="40">
        <f t="shared" ca="1" si="96"/>
        <v>0</v>
      </c>
      <c r="CJ58" s="40">
        <f t="shared" ca="1" si="96"/>
        <v>0</v>
      </c>
      <c r="CK58" s="40">
        <f t="shared" ca="1" si="96"/>
        <v>0</v>
      </c>
      <c r="CL58" s="40">
        <f t="shared" ca="1" si="96"/>
        <v>0</v>
      </c>
      <c r="CM58" s="40">
        <f t="shared" ca="1" si="96"/>
        <v>0</v>
      </c>
      <c r="CN58" s="40">
        <f t="shared" ca="1" si="96"/>
        <v>0</v>
      </c>
      <c r="CO58" s="40">
        <f t="shared" ca="1" si="96"/>
        <v>0</v>
      </c>
      <c r="CP58" s="40">
        <f t="shared" ca="1" si="96"/>
        <v>0</v>
      </c>
      <c r="CQ58" s="40">
        <f t="shared" ca="1" si="96"/>
        <v>0</v>
      </c>
      <c r="CR58" s="40">
        <f t="shared" ca="1" si="96"/>
        <v>0</v>
      </c>
      <c r="CS58" s="40">
        <f t="shared" ca="1" si="96"/>
        <v>0</v>
      </c>
      <c r="CT58" s="40">
        <f t="shared" ca="1" si="96"/>
        <v>0</v>
      </c>
      <c r="CU58" s="40">
        <f t="shared" ca="1" si="96"/>
        <v>0</v>
      </c>
    </row>
    <row r="59" spans="7:99" x14ac:dyDescent="0.35">
      <c r="G59" t="str">
        <f>$G$50 &amp;" - " &amp;Assumptions!C18</f>
        <v>Market + - 2 Bedroom</v>
      </c>
      <c r="H59" s="40">
        <f>H57</f>
        <v>54</v>
      </c>
      <c r="I59">
        <f ca="1">ROUND(Assumptions!F18*H$50,0)</f>
        <v>18</v>
      </c>
      <c r="J59" s="56">
        <f>J57*1.15</f>
        <v>120749.99999999999</v>
      </c>
      <c r="K59" s="56">
        <f t="shared" si="87"/>
        <v>6520499.9999999991</v>
      </c>
      <c r="L59" s="40">
        <f t="shared" ca="1" si="87"/>
        <v>117368999.99999999</v>
      </c>
      <c r="Q59" t="s">
        <v>125</v>
      </c>
      <c r="R59" s="40">
        <f t="shared" ca="1" si="93"/>
        <v>0</v>
      </c>
      <c r="T59" s="39">
        <f>IF(T3=$C$28+2,MAX(T56+T57-T58,0),0)</f>
        <v>0</v>
      </c>
      <c r="U59" s="39">
        <f t="shared" ref="U59:CF59" si="97">IF(U3=$C$28+2,MAX(U56+U57-U58,0),0)</f>
        <v>0</v>
      </c>
      <c r="V59" s="39">
        <f t="shared" si="97"/>
        <v>0</v>
      </c>
      <c r="W59" s="39">
        <f t="shared" si="97"/>
        <v>0</v>
      </c>
      <c r="X59" s="39">
        <f t="shared" si="97"/>
        <v>0</v>
      </c>
      <c r="Y59" s="39">
        <f t="shared" si="97"/>
        <v>0</v>
      </c>
      <c r="Z59" s="39">
        <f t="shared" si="97"/>
        <v>0</v>
      </c>
      <c r="AA59" s="39">
        <f t="shared" si="97"/>
        <v>0</v>
      </c>
      <c r="AB59" s="39">
        <f t="shared" si="97"/>
        <v>0</v>
      </c>
      <c r="AC59" s="39">
        <f t="shared" si="97"/>
        <v>0</v>
      </c>
      <c r="AD59" s="39">
        <f t="shared" si="97"/>
        <v>0</v>
      </c>
      <c r="AE59" s="39">
        <f t="shared" si="97"/>
        <v>0</v>
      </c>
      <c r="AF59" s="39">
        <f t="shared" si="97"/>
        <v>0</v>
      </c>
      <c r="AG59" s="39">
        <f t="shared" si="97"/>
        <v>0</v>
      </c>
      <c r="AH59" s="39">
        <f t="shared" si="97"/>
        <v>0</v>
      </c>
      <c r="AI59" s="39">
        <f t="shared" si="97"/>
        <v>0</v>
      </c>
      <c r="AJ59" s="39">
        <f t="shared" si="97"/>
        <v>0</v>
      </c>
      <c r="AK59" s="39">
        <f t="shared" si="97"/>
        <v>0</v>
      </c>
      <c r="AL59" s="39">
        <f t="shared" si="97"/>
        <v>0</v>
      </c>
      <c r="AM59" s="39">
        <f t="shared" si="97"/>
        <v>0</v>
      </c>
      <c r="AN59" s="39">
        <f t="shared" si="97"/>
        <v>0</v>
      </c>
      <c r="AO59" s="39">
        <f t="shared" si="97"/>
        <v>0</v>
      </c>
      <c r="AP59" s="39">
        <f t="shared" si="97"/>
        <v>0</v>
      </c>
      <c r="AQ59" s="39">
        <f t="shared" si="97"/>
        <v>0</v>
      </c>
      <c r="AR59" s="39">
        <f t="shared" ca="1" si="97"/>
        <v>0</v>
      </c>
      <c r="AS59" s="39">
        <f t="shared" si="97"/>
        <v>0</v>
      </c>
      <c r="AT59" s="39">
        <f t="shared" si="97"/>
        <v>0</v>
      </c>
      <c r="AU59" s="39">
        <f t="shared" si="97"/>
        <v>0</v>
      </c>
      <c r="AV59" s="39">
        <f t="shared" si="97"/>
        <v>0</v>
      </c>
      <c r="AW59" s="39">
        <f t="shared" si="97"/>
        <v>0</v>
      </c>
      <c r="AX59" s="39">
        <f t="shared" si="97"/>
        <v>0</v>
      </c>
      <c r="AY59" s="39">
        <f t="shared" si="97"/>
        <v>0</v>
      </c>
      <c r="AZ59" s="39">
        <f t="shared" si="97"/>
        <v>0</v>
      </c>
      <c r="BA59" s="39">
        <f t="shared" si="97"/>
        <v>0</v>
      </c>
      <c r="BB59" s="39">
        <f t="shared" si="97"/>
        <v>0</v>
      </c>
      <c r="BC59" s="39">
        <f t="shared" si="97"/>
        <v>0</v>
      </c>
      <c r="BD59" s="39">
        <f t="shared" si="97"/>
        <v>0</v>
      </c>
      <c r="BE59" s="39">
        <f t="shared" si="97"/>
        <v>0</v>
      </c>
      <c r="BF59" s="39">
        <f t="shared" si="97"/>
        <v>0</v>
      </c>
      <c r="BG59" s="39">
        <f t="shared" si="97"/>
        <v>0</v>
      </c>
      <c r="BH59" s="39">
        <f t="shared" si="97"/>
        <v>0</v>
      </c>
      <c r="BI59" s="39">
        <f t="shared" si="97"/>
        <v>0</v>
      </c>
      <c r="BJ59" s="39">
        <f t="shared" si="97"/>
        <v>0</v>
      </c>
      <c r="BK59" s="39">
        <f t="shared" si="97"/>
        <v>0</v>
      </c>
      <c r="BL59" s="39">
        <f t="shared" si="97"/>
        <v>0</v>
      </c>
      <c r="BM59" s="39">
        <f t="shared" si="97"/>
        <v>0</v>
      </c>
      <c r="BN59" s="39">
        <f t="shared" si="97"/>
        <v>0</v>
      </c>
      <c r="BO59" s="39">
        <f t="shared" si="97"/>
        <v>0</v>
      </c>
      <c r="BP59" s="39">
        <f t="shared" si="97"/>
        <v>0</v>
      </c>
      <c r="BQ59" s="39">
        <f t="shared" si="97"/>
        <v>0</v>
      </c>
      <c r="BR59" s="39">
        <f t="shared" si="97"/>
        <v>0</v>
      </c>
      <c r="BS59" s="39">
        <f t="shared" si="97"/>
        <v>0</v>
      </c>
      <c r="BT59" s="39">
        <f t="shared" si="97"/>
        <v>0</v>
      </c>
      <c r="BU59" s="39">
        <f t="shared" si="97"/>
        <v>0</v>
      </c>
      <c r="BV59" s="39">
        <f t="shared" si="97"/>
        <v>0</v>
      </c>
      <c r="BW59" s="39">
        <f t="shared" si="97"/>
        <v>0</v>
      </c>
      <c r="BX59" s="39">
        <f t="shared" si="97"/>
        <v>0</v>
      </c>
      <c r="BY59" s="39">
        <f t="shared" si="97"/>
        <v>0</v>
      </c>
      <c r="BZ59" s="39">
        <f t="shared" si="97"/>
        <v>0</v>
      </c>
      <c r="CA59" s="39">
        <f t="shared" si="97"/>
        <v>0</v>
      </c>
      <c r="CB59" s="39">
        <f t="shared" si="97"/>
        <v>0</v>
      </c>
      <c r="CC59" s="39">
        <f t="shared" si="97"/>
        <v>0</v>
      </c>
      <c r="CD59" s="39">
        <f t="shared" si="97"/>
        <v>0</v>
      </c>
      <c r="CE59" s="39">
        <f t="shared" si="97"/>
        <v>0</v>
      </c>
      <c r="CF59" s="39">
        <f t="shared" si="97"/>
        <v>0</v>
      </c>
      <c r="CG59" s="39">
        <f t="shared" ref="CG59:CU59" si="98">IF(CG3=$C$28+2,MAX(CG56+CG57-CG58,0),0)</f>
        <v>0</v>
      </c>
      <c r="CH59" s="39">
        <f t="shared" si="98"/>
        <v>0</v>
      </c>
      <c r="CI59" s="39">
        <f t="shared" si="98"/>
        <v>0</v>
      </c>
      <c r="CJ59" s="39">
        <f t="shared" si="98"/>
        <v>0</v>
      </c>
      <c r="CK59" s="39">
        <f t="shared" si="98"/>
        <v>0</v>
      </c>
      <c r="CL59" s="39">
        <f t="shared" si="98"/>
        <v>0</v>
      </c>
      <c r="CM59" s="39">
        <f t="shared" si="98"/>
        <v>0</v>
      </c>
      <c r="CN59" s="39">
        <f t="shared" si="98"/>
        <v>0</v>
      </c>
      <c r="CO59" s="39">
        <f t="shared" si="98"/>
        <v>0</v>
      </c>
      <c r="CP59" s="39">
        <f t="shared" si="98"/>
        <v>0</v>
      </c>
      <c r="CQ59" s="39">
        <f t="shared" si="98"/>
        <v>0</v>
      </c>
      <c r="CR59" s="39">
        <f t="shared" si="98"/>
        <v>0</v>
      </c>
      <c r="CS59" s="39">
        <f t="shared" si="98"/>
        <v>0</v>
      </c>
      <c r="CT59" s="39">
        <f t="shared" si="98"/>
        <v>0</v>
      </c>
      <c r="CU59" s="39">
        <f t="shared" si="98"/>
        <v>0</v>
      </c>
    </row>
    <row r="60" spans="7:99" x14ac:dyDescent="0.35">
      <c r="G60" s="33"/>
      <c r="H60" s="42">
        <f ca="1">SUMPRODUCT(H54:H59,I54:I59)/I60</f>
        <v>48.209790209790206</v>
      </c>
      <c r="I60" s="33">
        <f ca="1">SUM(I54:I59)</f>
        <v>143</v>
      </c>
      <c r="J60" s="35">
        <f ca="1">K60/H60</f>
        <v>107864.88250652741</v>
      </c>
      <c r="K60" s="42">
        <f ca="1">SUMPRODUCT($K$54:$K$59,I54:I59)/I60</f>
        <v>5200143.3566433564</v>
      </c>
      <c r="L60" s="42">
        <f ca="1">SUM(L54:L59)</f>
        <v>743620500</v>
      </c>
      <c r="Q60" s="26" t="s">
        <v>122</v>
      </c>
      <c r="T60" s="59">
        <f ca="1">T56+T57-T58-T59</f>
        <v>0</v>
      </c>
      <c r="U60" s="59">
        <f t="shared" ref="U60:CF60" ca="1" si="99">U56+U57-U58-U59</f>
        <v>0</v>
      </c>
      <c r="V60" s="59">
        <f t="shared" ca="1" si="99"/>
        <v>0</v>
      </c>
      <c r="W60" s="59">
        <f t="shared" ca="1" si="99"/>
        <v>0</v>
      </c>
      <c r="X60" s="59">
        <f t="shared" ca="1" si="99"/>
        <v>0</v>
      </c>
      <c r="Y60" s="59">
        <f t="shared" ca="1" si="99"/>
        <v>0</v>
      </c>
      <c r="Z60" s="59">
        <f t="shared" ca="1" si="99"/>
        <v>0</v>
      </c>
      <c r="AA60" s="59">
        <f t="shared" ca="1" si="99"/>
        <v>0</v>
      </c>
      <c r="AB60" s="59">
        <f t="shared" ca="1" si="99"/>
        <v>0</v>
      </c>
      <c r="AC60" s="59">
        <f t="shared" ca="1" si="99"/>
        <v>7325354.867715776</v>
      </c>
      <c r="AD60" s="59">
        <f t="shared" ca="1" si="99"/>
        <v>31563336.704444785</v>
      </c>
      <c r="AE60" s="59">
        <f t="shared" ca="1" si="99"/>
        <v>55981186.263497412</v>
      </c>
      <c r="AF60" s="59">
        <f t="shared" ca="1" si="99"/>
        <v>80399035.822550043</v>
      </c>
      <c r="AG60" s="59">
        <f t="shared" ca="1" si="99"/>
        <v>83111944.510383561</v>
      </c>
      <c r="AH60" s="59">
        <f t="shared" ca="1" si="99"/>
        <v>107219407.4912847</v>
      </c>
      <c r="AI60" s="59">
        <f t="shared" ca="1" si="99"/>
        <v>131609774.48034394</v>
      </c>
      <c r="AJ60" s="59">
        <f t="shared" ca="1" si="99"/>
        <v>156027624.03939658</v>
      </c>
      <c r="AK60" s="59">
        <f t="shared" ca="1" si="99"/>
        <v>180445473.59844923</v>
      </c>
      <c r="AL60" s="59">
        <f t="shared" ca="1" si="99"/>
        <v>204863323.15750188</v>
      </c>
      <c r="AM60" s="59">
        <f t="shared" ca="1" si="99"/>
        <v>229281172.71655452</v>
      </c>
      <c r="AN60" s="59">
        <f t="shared" ca="1" si="99"/>
        <v>253699022.27560717</v>
      </c>
      <c r="AO60" s="59">
        <f t="shared" ca="1" si="99"/>
        <v>278116871.83465981</v>
      </c>
      <c r="AP60" s="59">
        <f t="shared" ca="1" si="99"/>
        <v>0</v>
      </c>
      <c r="AQ60" s="59">
        <f t="shared" ca="1" si="99"/>
        <v>0</v>
      </c>
      <c r="AR60" s="59">
        <f t="shared" ca="1" si="99"/>
        <v>0</v>
      </c>
      <c r="AS60" s="59">
        <f t="shared" ca="1" si="99"/>
        <v>0</v>
      </c>
      <c r="AT60" s="59">
        <f t="shared" ca="1" si="99"/>
        <v>0</v>
      </c>
      <c r="AU60" s="59">
        <f t="shared" ca="1" si="99"/>
        <v>0</v>
      </c>
      <c r="AV60" s="59">
        <f t="shared" ca="1" si="99"/>
        <v>0</v>
      </c>
      <c r="AW60" s="59">
        <f t="shared" ca="1" si="99"/>
        <v>0</v>
      </c>
      <c r="AX60" s="59">
        <f t="shared" ca="1" si="99"/>
        <v>0</v>
      </c>
      <c r="AY60" s="59">
        <f t="shared" ca="1" si="99"/>
        <v>0</v>
      </c>
      <c r="AZ60" s="59">
        <f t="shared" ca="1" si="99"/>
        <v>0</v>
      </c>
      <c r="BA60" s="59">
        <f t="shared" ca="1" si="99"/>
        <v>0</v>
      </c>
      <c r="BB60" s="59">
        <f t="shared" ca="1" si="99"/>
        <v>0</v>
      </c>
      <c r="BC60" s="59">
        <f t="shared" ca="1" si="99"/>
        <v>0</v>
      </c>
      <c r="BD60" s="59">
        <f t="shared" ca="1" si="99"/>
        <v>0</v>
      </c>
      <c r="BE60" s="59">
        <f t="shared" ca="1" si="99"/>
        <v>0</v>
      </c>
      <c r="BF60" s="59">
        <f t="shared" ca="1" si="99"/>
        <v>0</v>
      </c>
      <c r="BG60" s="59">
        <f t="shared" ca="1" si="99"/>
        <v>0</v>
      </c>
      <c r="BH60" s="59">
        <f t="shared" ca="1" si="99"/>
        <v>0</v>
      </c>
      <c r="BI60" s="59">
        <f t="shared" ca="1" si="99"/>
        <v>0</v>
      </c>
      <c r="BJ60" s="59">
        <f t="shared" ca="1" si="99"/>
        <v>0</v>
      </c>
      <c r="BK60" s="59">
        <f t="shared" ca="1" si="99"/>
        <v>0</v>
      </c>
      <c r="BL60" s="59">
        <f t="shared" ca="1" si="99"/>
        <v>0</v>
      </c>
      <c r="BM60" s="59">
        <f t="shared" ca="1" si="99"/>
        <v>0</v>
      </c>
      <c r="BN60" s="59">
        <f t="shared" ca="1" si="99"/>
        <v>0</v>
      </c>
      <c r="BO60" s="59">
        <f t="shared" ca="1" si="99"/>
        <v>0</v>
      </c>
      <c r="BP60" s="59">
        <f t="shared" ca="1" si="99"/>
        <v>0</v>
      </c>
      <c r="BQ60" s="59">
        <f t="shared" ca="1" si="99"/>
        <v>0</v>
      </c>
      <c r="BR60" s="59">
        <f t="shared" ca="1" si="99"/>
        <v>0</v>
      </c>
      <c r="BS60" s="59">
        <f t="shared" ca="1" si="99"/>
        <v>0</v>
      </c>
      <c r="BT60" s="59">
        <f t="shared" ca="1" si="99"/>
        <v>0</v>
      </c>
      <c r="BU60" s="59">
        <f t="shared" ca="1" si="99"/>
        <v>0</v>
      </c>
      <c r="BV60" s="59">
        <f t="shared" ca="1" si="99"/>
        <v>0</v>
      </c>
      <c r="BW60" s="59">
        <f t="shared" ca="1" si="99"/>
        <v>0</v>
      </c>
      <c r="BX60" s="59">
        <f t="shared" ca="1" si="99"/>
        <v>0</v>
      </c>
      <c r="BY60" s="59">
        <f t="shared" ca="1" si="99"/>
        <v>0</v>
      </c>
      <c r="BZ60" s="59">
        <f t="shared" ca="1" si="99"/>
        <v>0</v>
      </c>
      <c r="CA60" s="59">
        <f t="shared" ca="1" si="99"/>
        <v>0</v>
      </c>
      <c r="CB60" s="59">
        <f t="shared" ca="1" si="99"/>
        <v>0</v>
      </c>
      <c r="CC60" s="59">
        <f t="shared" ca="1" si="99"/>
        <v>0</v>
      </c>
      <c r="CD60" s="59">
        <f t="shared" ca="1" si="99"/>
        <v>0</v>
      </c>
      <c r="CE60" s="59">
        <f t="shared" ca="1" si="99"/>
        <v>0</v>
      </c>
      <c r="CF60" s="59">
        <f t="shared" ca="1" si="99"/>
        <v>0</v>
      </c>
      <c r="CG60" s="59">
        <f t="shared" ref="CG60:CU60" ca="1" si="100">CG56+CG57-CG58-CG59</f>
        <v>0</v>
      </c>
      <c r="CH60" s="59">
        <f t="shared" ca="1" si="100"/>
        <v>0</v>
      </c>
      <c r="CI60" s="59">
        <f t="shared" ca="1" si="100"/>
        <v>0</v>
      </c>
      <c r="CJ60" s="59">
        <f t="shared" ca="1" si="100"/>
        <v>0</v>
      </c>
      <c r="CK60" s="59">
        <f t="shared" ca="1" si="100"/>
        <v>0</v>
      </c>
      <c r="CL60" s="59">
        <f t="shared" ca="1" si="100"/>
        <v>0</v>
      </c>
      <c r="CM60" s="59">
        <f t="shared" ca="1" si="100"/>
        <v>0</v>
      </c>
      <c r="CN60" s="59">
        <f t="shared" ca="1" si="100"/>
        <v>0</v>
      </c>
      <c r="CO60" s="59">
        <f t="shared" ca="1" si="100"/>
        <v>0</v>
      </c>
      <c r="CP60" s="59">
        <f t="shared" ca="1" si="100"/>
        <v>0</v>
      </c>
      <c r="CQ60" s="59">
        <f t="shared" ca="1" si="100"/>
        <v>0</v>
      </c>
      <c r="CR60" s="59">
        <f t="shared" ca="1" si="100"/>
        <v>0</v>
      </c>
      <c r="CS60" s="59">
        <f t="shared" ca="1" si="100"/>
        <v>0</v>
      </c>
      <c r="CT60" s="59">
        <f t="shared" ca="1" si="100"/>
        <v>0</v>
      </c>
      <c r="CU60" s="59">
        <f t="shared" ca="1" si="100"/>
        <v>0</v>
      </c>
    </row>
    <row r="62" spans="7:99" ht="15.5" x14ac:dyDescent="0.35">
      <c r="J62" s="112" t="s">
        <v>135</v>
      </c>
      <c r="K62" s="113"/>
      <c r="L62" s="114">
        <f ca="1">L60</f>
        <v>743620500</v>
      </c>
      <c r="Q62" t="s">
        <v>127</v>
      </c>
      <c r="R62" s="40">
        <f ca="1">SUM(T62:CU62)</f>
        <v>20995841.157227881</v>
      </c>
      <c r="T62" s="40">
        <f ca="1">AVERAGE(T56,T60)*Assumptions!$E$11/12</f>
        <v>0</v>
      </c>
      <c r="U62" s="40">
        <f ca="1">AVERAGE(U56,U60)*Assumptions!$E$11/12</f>
        <v>0</v>
      </c>
      <c r="V62" s="40">
        <f ca="1">AVERAGE(V56,V60)*Assumptions!$E$11/12</f>
        <v>0</v>
      </c>
      <c r="W62" s="40">
        <f ca="1">AVERAGE(W56,W60)*Assumptions!$E$11/12</f>
        <v>0</v>
      </c>
      <c r="X62" s="40">
        <f ca="1">AVERAGE(X56,X60)*Assumptions!$E$11/12</f>
        <v>0</v>
      </c>
      <c r="Y62" s="40">
        <f ca="1">AVERAGE(Y56,Y60)*Assumptions!$E$11/12</f>
        <v>0</v>
      </c>
      <c r="Z62" s="40">
        <f ca="1">AVERAGE(Z56,Z60)*Assumptions!$E$11/12</f>
        <v>0</v>
      </c>
      <c r="AA62" s="40">
        <f ca="1">AVERAGE(AA56,AA60)*Assumptions!$E$11/12</f>
        <v>0</v>
      </c>
      <c r="AB62" s="40">
        <f ca="1">AVERAGE(AB56,AB60)*Assumptions!$E$11/12</f>
        <v>0</v>
      </c>
      <c r="AC62" s="40">
        <f ca="1">AVERAGE(AC56,AC60)*Assumptions!$E$11/12</f>
        <v>42731.236728342032</v>
      </c>
      <c r="AD62" s="40">
        <f ca="1">AVERAGE(AD56,AD60)*Assumptions!$E$11/12</f>
        <v>226850.70083760328</v>
      </c>
      <c r="AE62" s="40">
        <f ca="1">AVERAGE(AE56,AE60)*Assumptions!$E$11/12</f>
        <v>510676.38397966285</v>
      </c>
      <c r="AF62" s="40">
        <f ca="1">AVERAGE(AF56,AF60)*Assumptions!$E$11/12</f>
        <v>795551.29550194368</v>
      </c>
      <c r="AG62" s="40">
        <f ca="1">AVERAGE(AG56,AG60)*Assumptions!$E$11/12</f>
        <v>953814.05194211286</v>
      </c>
      <c r="AH62" s="40">
        <f ca="1">AVERAGE(AH56,AH60)*Assumptions!$E$11/12</f>
        <v>1110266.2200097318</v>
      </c>
      <c r="AI62" s="40">
        <f ca="1">AVERAGE(AI56,AI60)*Assumptions!$E$11/12</f>
        <v>1393170.228167834</v>
      </c>
      <c r="AJ62" s="40">
        <f ca="1">AVERAGE(AJ56,AJ60)*Assumptions!$E$11/12</f>
        <v>1677884.8246984866</v>
      </c>
      <c r="AK62" s="40">
        <f ca="1">AVERAGE(AK56,AK60)*Assumptions!$E$11/12</f>
        <v>1962759.7362207675</v>
      </c>
      <c r="AL62" s="40">
        <f ca="1">AVERAGE(AL56,AL60)*Assumptions!$E$11/12</f>
        <v>2247634.6477430486</v>
      </c>
      <c r="AM62" s="40">
        <f ca="1">AVERAGE(AM56,AM60)*Assumptions!$E$11/12</f>
        <v>2532509.559265329</v>
      </c>
      <c r="AN62" s="40">
        <f ca="1">AVERAGE(AN56,AN60)*Assumptions!$E$11/12</f>
        <v>2817384.4707876104</v>
      </c>
      <c r="AO62" s="40">
        <f ca="1">AVERAGE(AO56,AO60)*Assumptions!$E$11/12</f>
        <v>3102259.3823098913</v>
      </c>
      <c r="AP62" s="40">
        <f ca="1">AVERAGE(AP56,AP60)*Assumptions!$E$11/12</f>
        <v>1622348.4190355157</v>
      </c>
      <c r="AQ62" s="40">
        <f ca="1">AVERAGE(AQ56,AQ60)*Assumptions!$E$11/12</f>
        <v>0</v>
      </c>
      <c r="AR62" s="40">
        <f ca="1">AVERAGE(AR56,AR60)*Assumptions!$E$11/12</f>
        <v>0</v>
      </c>
      <c r="AS62" s="40">
        <f ca="1">AVERAGE(AS56,AS60)*Assumptions!$E$11/12</f>
        <v>0</v>
      </c>
      <c r="AT62" s="40">
        <f ca="1">AVERAGE(AT56,AT60)*Assumptions!$E$11/12</f>
        <v>0</v>
      </c>
      <c r="AU62" s="40">
        <f ca="1">AVERAGE(AU56,AU60)*Assumptions!$E$11/12</f>
        <v>0</v>
      </c>
      <c r="AV62" s="40">
        <f ca="1">AVERAGE(AV56,AV60)*Assumptions!$E$11/12</f>
        <v>0</v>
      </c>
      <c r="AW62" s="40">
        <f ca="1">AVERAGE(AW56,AW60)*Assumptions!$E$11/12</f>
        <v>0</v>
      </c>
      <c r="AX62" s="40">
        <f ca="1">AVERAGE(AX56,AX60)*Assumptions!$E$11/12</f>
        <v>0</v>
      </c>
      <c r="AY62" s="40">
        <f ca="1">AVERAGE(AY56,AY60)*Assumptions!$E$11/12</f>
        <v>0</v>
      </c>
      <c r="AZ62" s="40">
        <f ca="1">AVERAGE(AZ56,AZ60)*Assumptions!$E$11/12</f>
        <v>0</v>
      </c>
      <c r="BA62" s="40">
        <f ca="1">AVERAGE(BA56,BA60)*Assumptions!$E$11/12</f>
        <v>0</v>
      </c>
      <c r="BB62" s="40">
        <f ca="1">AVERAGE(BB56,BB60)*Assumptions!$E$11/12</f>
        <v>0</v>
      </c>
      <c r="BC62" s="40">
        <f ca="1">AVERAGE(BC56,BC60)*Assumptions!$E$11/12</f>
        <v>0</v>
      </c>
      <c r="BD62" s="40">
        <f ca="1">AVERAGE(BD56,BD60)*Assumptions!$E$11/12</f>
        <v>0</v>
      </c>
      <c r="BE62" s="40">
        <f ca="1">AVERAGE(BE56,BE60)*Assumptions!$E$11/12</f>
        <v>0</v>
      </c>
      <c r="BF62" s="40">
        <f ca="1">AVERAGE(BF56,BF60)*Assumptions!$E$11/12</f>
        <v>0</v>
      </c>
      <c r="BG62" s="40">
        <f ca="1">AVERAGE(BG56,BG60)*Assumptions!$E$11/12</f>
        <v>0</v>
      </c>
      <c r="BH62" s="40">
        <f ca="1">AVERAGE(BH56,BH60)*Assumptions!$E$11/12</f>
        <v>0</v>
      </c>
      <c r="BI62" s="40">
        <f ca="1">AVERAGE(BI56,BI60)*Assumptions!$E$11/12</f>
        <v>0</v>
      </c>
      <c r="BJ62" s="40">
        <f ca="1">AVERAGE(BJ56,BJ60)*Assumptions!$E$11/12</f>
        <v>0</v>
      </c>
      <c r="BK62" s="40">
        <f ca="1">AVERAGE(BK56,BK60)*Assumptions!$E$11/12</f>
        <v>0</v>
      </c>
      <c r="BL62" s="40">
        <f ca="1">AVERAGE(BL56,BL60)*Assumptions!$E$11/12</f>
        <v>0</v>
      </c>
      <c r="BM62" s="40">
        <f ca="1">AVERAGE(BM56,BM60)*Assumptions!$E$11/12</f>
        <v>0</v>
      </c>
      <c r="BN62" s="40">
        <f ca="1">AVERAGE(BN56,BN60)*Assumptions!$E$11/12</f>
        <v>0</v>
      </c>
      <c r="BO62" s="40">
        <f ca="1">AVERAGE(BO56,BO60)*Assumptions!$E$11/12</f>
        <v>0</v>
      </c>
      <c r="BP62" s="40">
        <f ca="1">AVERAGE(BP56,BP60)*Assumptions!$E$11/12</f>
        <v>0</v>
      </c>
      <c r="BQ62" s="40">
        <f ca="1">AVERAGE(BQ56,BQ60)*Assumptions!$E$11/12</f>
        <v>0</v>
      </c>
      <c r="BR62" s="40">
        <f ca="1">AVERAGE(BR56,BR60)*Assumptions!$E$11/12</f>
        <v>0</v>
      </c>
      <c r="BS62" s="40">
        <f ca="1">AVERAGE(BS56,BS60)*Assumptions!$E$11/12</f>
        <v>0</v>
      </c>
      <c r="BT62" s="40">
        <f ca="1">AVERAGE(BT56,BT60)*Assumptions!$E$11/12</f>
        <v>0</v>
      </c>
      <c r="BU62" s="40">
        <f ca="1">AVERAGE(BU56,BU60)*Assumptions!$E$11/12</f>
        <v>0</v>
      </c>
      <c r="BV62" s="40">
        <f ca="1">AVERAGE(BV56,BV60)*Assumptions!$E$11/12</f>
        <v>0</v>
      </c>
      <c r="BW62" s="40">
        <f ca="1">AVERAGE(BW56,BW60)*Assumptions!$E$11/12</f>
        <v>0</v>
      </c>
      <c r="BX62" s="40">
        <f ca="1">AVERAGE(BX56,BX60)*Assumptions!$E$11/12</f>
        <v>0</v>
      </c>
      <c r="BY62" s="40">
        <f ca="1">AVERAGE(BY56,BY60)*Assumptions!$E$11/12</f>
        <v>0</v>
      </c>
      <c r="BZ62" s="40">
        <f ca="1">AVERAGE(BZ56,BZ60)*Assumptions!$E$11/12</f>
        <v>0</v>
      </c>
      <c r="CA62" s="40">
        <f ca="1">AVERAGE(CA56,CA60)*Assumptions!$E$11/12</f>
        <v>0</v>
      </c>
      <c r="CB62" s="40">
        <f ca="1">AVERAGE(CB56,CB60)*Assumptions!$E$11/12</f>
        <v>0</v>
      </c>
      <c r="CC62" s="40">
        <f ca="1">AVERAGE(CC56,CC60)*Assumptions!$E$11/12</f>
        <v>0</v>
      </c>
      <c r="CD62" s="40">
        <f ca="1">AVERAGE(CD56,CD60)*Assumptions!$E$11/12</f>
        <v>0</v>
      </c>
      <c r="CE62" s="40">
        <f ca="1">AVERAGE(CE56,CE60)*Assumptions!$E$11/12</f>
        <v>0</v>
      </c>
      <c r="CF62" s="40">
        <f ca="1">AVERAGE(CF56,CF60)*Assumptions!$E$11/12</f>
        <v>0</v>
      </c>
      <c r="CG62" s="40">
        <f ca="1">AVERAGE(CG56,CG60)*Assumptions!$E$11/12</f>
        <v>0</v>
      </c>
      <c r="CH62" s="40">
        <f ca="1">AVERAGE(CH56,CH60)*Assumptions!$E$11/12</f>
        <v>0</v>
      </c>
      <c r="CI62" s="40">
        <f ca="1">AVERAGE(CI56,CI60)*Assumptions!$E$11/12</f>
        <v>0</v>
      </c>
      <c r="CJ62" s="40">
        <f ca="1">AVERAGE(CJ56,CJ60)*Assumptions!$E$11/12</f>
        <v>0</v>
      </c>
      <c r="CK62" s="40">
        <f ca="1">AVERAGE(CK56,CK60)*Assumptions!$E$11/12</f>
        <v>0</v>
      </c>
      <c r="CL62" s="40">
        <f ca="1">AVERAGE(CL56,CL60)*Assumptions!$E$11/12</f>
        <v>0</v>
      </c>
      <c r="CM62" s="40">
        <f ca="1">AVERAGE(CM56,CM60)*Assumptions!$E$11/12</f>
        <v>0</v>
      </c>
      <c r="CN62" s="40">
        <f ca="1">AVERAGE(CN56,CN60)*Assumptions!$E$11/12</f>
        <v>0</v>
      </c>
      <c r="CO62" s="40">
        <f ca="1">AVERAGE(CO56,CO60)*Assumptions!$E$11/12</f>
        <v>0</v>
      </c>
      <c r="CP62" s="40">
        <f ca="1">AVERAGE(CP56,CP60)*Assumptions!$E$11/12</f>
        <v>0</v>
      </c>
      <c r="CQ62" s="40">
        <f ca="1">AVERAGE(CQ56,CQ60)*Assumptions!$E$11/12</f>
        <v>0</v>
      </c>
      <c r="CR62" s="40">
        <f ca="1">AVERAGE(CR56,CR60)*Assumptions!$E$11/12</f>
        <v>0</v>
      </c>
      <c r="CS62" s="40">
        <f ca="1">AVERAGE(CS56,CS60)*Assumptions!$E$11/12</f>
        <v>0</v>
      </c>
      <c r="CT62" s="40">
        <f ca="1">AVERAGE(CT56,CT60)*Assumptions!$E$11/12</f>
        <v>0</v>
      </c>
      <c r="CU62" s="40">
        <f ca="1">AVERAGE(CU56,CU60)*Assumptions!$E$11/12</f>
        <v>0</v>
      </c>
    </row>
    <row r="63" spans="7:99" ht="15.5" x14ac:dyDescent="0.35">
      <c r="J63" s="115" t="s">
        <v>136</v>
      </c>
      <c r="K63" s="116"/>
      <c r="L63" s="247">
        <v>1.4999999999999999E-2</v>
      </c>
    </row>
    <row r="64" spans="7:99" ht="15.5" x14ac:dyDescent="0.35">
      <c r="J64" s="117" t="s">
        <v>137</v>
      </c>
      <c r="K64" s="118"/>
      <c r="L64" s="119">
        <f ca="1">L62*(1-L63)</f>
        <v>732466192.5</v>
      </c>
    </row>
    <row r="65" spans="7:100" ht="15.5" x14ac:dyDescent="0.35">
      <c r="J65" s="117" t="s">
        <v>138</v>
      </c>
      <c r="K65" s="118"/>
      <c r="L65" s="120">
        <f ca="1">L64/SUMPRODUCT(I54:I59,H54:H59)</f>
        <v>106246.90926892951</v>
      </c>
      <c r="Q65" s="83" t="s">
        <v>128</v>
      </c>
      <c r="R65" s="84">
        <f ca="1">SUM(T65:CU65)</f>
        <v>648470016.82635927</v>
      </c>
      <c r="S65" s="85"/>
      <c r="T65" s="86">
        <f t="shared" ref="T65:AY65" ca="1" si="101">T24</f>
        <v>112083294.45929874</v>
      </c>
      <c r="U65" s="86">
        <f t="shared" ca="1" si="101"/>
        <v>6883294.4592987476</v>
      </c>
      <c r="V65" s="86">
        <f t="shared" ca="1" si="101"/>
        <v>6883294.4592987476</v>
      </c>
      <c r="W65" s="86">
        <f t="shared" ca="1" si="101"/>
        <v>6883294.4592987476</v>
      </c>
      <c r="X65" s="86">
        <f t="shared" ca="1" si="101"/>
        <v>26038999.885891404</v>
      </c>
      <c r="Y65" s="86">
        <f t="shared" ca="1" si="101"/>
        <v>26038999.885891404</v>
      </c>
      <c r="Z65" s="86">
        <f t="shared" ca="1" si="101"/>
        <v>26038999.885891404</v>
      </c>
      <c r="AA65" s="86">
        <f t="shared" ca="1" si="101"/>
        <v>26038999.885891404</v>
      </c>
      <c r="AB65" s="86">
        <f t="shared" ca="1" si="101"/>
        <v>26038999.885891404</v>
      </c>
      <c r="AC65" s="86">
        <f t="shared" ca="1" si="101"/>
        <v>26081731.122619744</v>
      </c>
      <c r="AD65" s="86">
        <f t="shared" ca="1" si="101"/>
        <v>26265850.586729009</v>
      </c>
      <c r="AE65" s="86">
        <f t="shared" ca="1" si="101"/>
        <v>26549676.269871067</v>
      </c>
      <c r="AF65" s="86">
        <f t="shared" ca="1" si="101"/>
        <v>26834551.181393348</v>
      </c>
      <c r="AG65" s="86">
        <f t="shared" ca="1" si="101"/>
        <v>26992813.937833518</v>
      </c>
      <c r="AH65" s="86">
        <f t="shared" ca="1" si="101"/>
        <v>27149266.105901137</v>
      </c>
      <c r="AI65" s="86">
        <f t="shared" ca="1" si="101"/>
        <v>27432170.11405924</v>
      </c>
      <c r="AJ65" s="86">
        <f t="shared" ca="1" si="101"/>
        <v>27716884.710589889</v>
      </c>
      <c r="AK65" s="86">
        <f t="shared" ca="1" si="101"/>
        <v>28001759.62211217</v>
      </c>
      <c r="AL65" s="86">
        <f t="shared" ca="1" si="101"/>
        <v>28286634.533634454</v>
      </c>
      <c r="AM65" s="86">
        <f t="shared" ca="1" si="101"/>
        <v>28571509.445156734</v>
      </c>
      <c r="AN65" s="86">
        <f t="shared" ca="1" si="101"/>
        <v>28856384.356679015</v>
      </c>
      <c r="AO65" s="86">
        <f t="shared" ca="1" si="101"/>
        <v>29141259.268201295</v>
      </c>
      <c r="AP65" s="86">
        <f t="shared" ca="1" si="101"/>
        <v>27661348.304926921</v>
      </c>
      <c r="AQ65" s="86">
        <f t="shared" ca="1" si="101"/>
        <v>0</v>
      </c>
      <c r="AR65" s="86">
        <f t="shared" ca="1" si="101"/>
        <v>0</v>
      </c>
      <c r="AS65" s="86">
        <f t="shared" ca="1" si="101"/>
        <v>0</v>
      </c>
      <c r="AT65" s="86">
        <f t="shared" ca="1" si="101"/>
        <v>0</v>
      </c>
      <c r="AU65" s="86">
        <f t="shared" ca="1" si="101"/>
        <v>0</v>
      </c>
      <c r="AV65" s="86">
        <f t="shared" ca="1" si="101"/>
        <v>0</v>
      </c>
      <c r="AW65" s="86">
        <f t="shared" ca="1" si="101"/>
        <v>0</v>
      </c>
      <c r="AX65" s="86">
        <f t="shared" ca="1" si="101"/>
        <v>0</v>
      </c>
      <c r="AY65" s="86">
        <f t="shared" ca="1" si="101"/>
        <v>0</v>
      </c>
      <c r="AZ65" s="86">
        <f t="shared" ref="AZ65:CE65" ca="1" si="102">AZ24</f>
        <v>0</v>
      </c>
      <c r="BA65" s="86">
        <f t="shared" ca="1" si="102"/>
        <v>0</v>
      </c>
      <c r="BB65" s="86">
        <f t="shared" ca="1" si="102"/>
        <v>0</v>
      </c>
      <c r="BC65" s="86">
        <f t="shared" ca="1" si="102"/>
        <v>0</v>
      </c>
      <c r="BD65" s="86">
        <f t="shared" ca="1" si="102"/>
        <v>0</v>
      </c>
      <c r="BE65" s="86">
        <f t="shared" ca="1" si="102"/>
        <v>0</v>
      </c>
      <c r="BF65" s="86">
        <f t="shared" ca="1" si="102"/>
        <v>0</v>
      </c>
      <c r="BG65" s="86">
        <f t="shared" ca="1" si="102"/>
        <v>0</v>
      </c>
      <c r="BH65" s="86">
        <f t="shared" ca="1" si="102"/>
        <v>0</v>
      </c>
      <c r="BI65" s="86">
        <f t="shared" ca="1" si="102"/>
        <v>0</v>
      </c>
      <c r="BJ65" s="86">
        <f t="shared" ca="1" si="102"/>
        <v>0</v>
      </c>
      <c r="BK65" s="86">
        <f t="shared" ca="1" si="102"/>
        <v>0</v>
      </c>
      <c r="BL65" s="86">
        <f t="shared" ca="1" si="102"/>
        <v>0</v>
      </c>
      <c r="BM65" s="86">
        <f t="shared" ca="1" si="102"/>
        <v>0</v>
      </c>
      <c r="BN65" s="86">
        <f t="shared" ca="1" si="102"/>
        <v>0</v>
      </c>
      <c r="BO65" s="86">
        <f t="shared" ca="1" si="102"/>
        <v>0</v>
      </c>
      <c r="BP65" s="86">
        <f t="shared" ca="1" si="102"/>
        <v>0</v>
      </c>
      <c r="BQ65" s="86">
        <f t="shared" ca="1" si="102"/>
        <v>0</v>
      </c>
      <c r="BR65" s="86">
        <f t="shared" ca="1" si="102"/>
        <v>0</v>
      </c>
      <c r="BS65" s="86">
        <f t="shared" ca="1" si="102"/>
        <v>0</v>
      </c>
      <c r="BT65" s="86">
        <f t="shared" ca="1" si="102"/>
        <v>0</v>
      </c>
      <c r="BU65" s="86">
        <f t="shared" ca="1" si="102"/>
        <v>0</v>
      </c>
      <c r="BV65" s="86">
        <f t="shared" ca="1" si="102"/>
        <v>0</v>
      </c>
      <c r="BW65" s="86">
        <f t="shared" ca="1" si="102"/>
        <v>0</v>
      </c>
      <c r="BX65" s="86">
        <f t="shared" ca="1" si="102"/>
        <v>0</v>
      </c>
      <c r="BY65" s="86">
        <f t="shared" ca="1" si="102"/>
        <v>0</v>
      </c>
      <c r="BZ65" s="86">
        <f t="shared" ca="1" si="102"/>
        <v>0</v>
      </c>
      <c r="CA65" s="86">
        <f t="shared" ca="1" si="102"/>
        <v>0</v>
      </c>
      <c r="CB65" s="86">
        <f t="shared" ca="1" si="102"/>
        <v>0</v>
      </c>
      <c r="CC65" s="86">
        <f t="shared" ca="1" si="102"/>
        <v>0</v>
      </c>
      <c r="CD65" s="86">
        <f t="shared" ca="1" si="102"/>
        <v>0</v>
      </c>
      <c r="CE65" s="86">
        <f t="shared" ca="1" si="102"/>
        <v>0</v>
      </c>
      <c r="CF65" s="86">
        <f t="shared" ref="CF65:CU65" ca="1" si="103">CF24</f>
        <v>0</v>
      </c>
      <c r="CG65" s="86">
        <f t="shared" ca="1" si="103"/>
        <v>0</v>
      </c>
      <c r="CH65" s="86">
        <f t="shared" ca="1" si="103"/>
        <v>0</v>
      </c>
      <c r="CI65" s="86">
        <f t="shared" ca="1" si="103"/>
        <v>0</v>
      </c>
      <c r="CJ65" s="86">
        <f t="shared" ca="1" si="103"/>
        <v>0</v>
      </c>
      <c r="CK65" s="86">
        <f t="shared" ca="1" si="103"/>
        <v>0</v>
      </c>
      <c r="CL65" s="86">
        <f t="shared" ca="1" si="103"/>
        <v>0</v>
      </c>
      <c r="CM65" s="86">
        <f t="shared" ca="1" si="103"/>
        <v>0</v>
      </c>
      <c r="CN65" s="86">
        <f t="shared" ca="1" si="103"/>
        <v>0</v>
      </c>
      <c r="CO65" s="86">
        <f t="shared" ca="1" si="103"/>
        <v>0</v>
      </c>
      <c r="CP65" s="86">
        <f t="shared" ca="1" si="103"/>
        <v>0</v>
      </c>
      <c r="CQ65" s="86">
        <f t="shared" ca="1" si="103"/>
        <v>0</v>
      </c>
      <c r="CR65" s="86">
        <f t="shared" ca="1" si="103"/>
        <v>0</v>
      </c>
      <c r="CS65" s="86">
        <f t="shared" ca="1" si="103"/>
        <v>0</v>
      </c>
      <c r="CT65" s="86">
        <f t="shared" ca="1" si="103"/>
        <v>0</v>
      </c>
      <c r="CU65" s="86">
        <f t="shared" ca="1" si="103"/>
        <v>0</v>
      </c>
    </row>
    <row r="66" spans="7:100" x14ac:dyDescent="0.35">
      <c r="Q66" s="87" t="s">
        <v>129</v>
      </c>
      <c r="R66" s="88">
        <f ca="1">SUM(T66:CU66)</f>
        <v>372044555.61041325</v>
      </c>
      <c r="S66" s="89"/>
      <c r="T66" s="90">
        <f t="shared" ref="T66:AY66" si="104">IF(T3=$C$36,T53,0)</f>
        <v>0</v>
      </c>
      <c r="U66" s="90">
        <f t="shared" si="104"/>
        <v>0</v>
      </c>
      <c r="V66" s="90">
        <f t="shared" si="104"/>
        <v>0</v>
      </c>
      <c r="W66" s="90">
        <f t="shared" si="104"/>
        <v>0</v>
      </c>
      <c r="X66" s="90">
        <f t="shared" si="104"/>
        <v>0</v>
      </c>
      <c r="Y66" s="90">
        <f t="shared" si="104"/>
        <v>0</v>
      </c>
      <c r="Z66" s="90">
        <f t="shared" si="104"/>
        <v>0</v>
      </c>
      <c r="AA66" s="90">
        <f t="shared" si="104"/>
        <v>0</v>
      </c>
      <c r="AB66" s="90">
        <f t="shared" si="104"/>
        <v>0</v>
      </c>
      <c r="AC66" s="90">
        <f t="shared" si="104"/>
        <v>0</v>
      </c>
      <c r="AD66" s="90">
        <f t="shared" si="104"/>
        <v>0</v>
      </c>
      <c r="AE66" s="90">
        <f t="shared" si="104"/>
        <v>0</v>
      </c>
      <c r="AF66" s="90">
        <f t="shared" si="104"/>
        <v>0</v>
      </c>
      <c r="AG66" s="90">
        <f t="shared" si="104"/>
        <v>0</v>
      </c>
      <c r="AH66" s="90">
        <f t="shared" si="104"/>
        <v>0</v>
      </c>
      <c r="AI66" s="90">
        <f t="shared" si="104"/>
        <v>0</v>
      </c>
      <c r="AJ66" s="90">
        <f t="shared" si="104"/>
        <v>0</v>
      </c>
      <c r="AK66" s="90">
        <f t="shared" si="104"/>
        <v>0</v>
      </c>
      <c r="AL66" s="90">
        <f t="shared" si="104"/>
        <v>0</v>
      </c>
      <c r="AM66" s="90">
        <f t="shared" si="104"/>
        <v>0</v>
      </c>
      <c r="AN66" s="90">
        <f t="shared" si="104"/>
        <v>0</v>
      </c>
      <c r="AO66" s="90">
        <f t="shared" si="104"/>
        <v>0</v>
      </c>
      <c r="AP66" s="90">
        <f t="shared" si="104"/>
        <v>0</v>
      </c>
      <c r="AQ66" s="90">
        <f t="shared" si="104"/>
        <v>0</v>
      </c>
      <c r="AR66" s="90">
        <f t="shared" si="104"/>
        <v>0</v>
      </c>
      <c r="AS66" s="90">
        <f t="shared" si="104"/>
        <v>0</v>
      </c>
      <c r="AT66" s="90">
        <f t="shared" si="104"/>
        <v>0</v>
      </c>
      <c r="AU66" s="90">
        <f t="shared" si="104"/>
        <v>0</v>
      </c>
      <c r="AV66" s="90">
        <f t="shared" si="104"/>
        <v>0</v>
      </c>
      <c r="AW66" s="90">
        <f t="shared" ca="1" si="104"/>
        <v>372044555.61041325</v>
      </c>
      <c r="AX66" s="90">
        <f t="shared" si="104"/>
        <v>0</v>
      </c>
      <c r="AY66" s="90">
        <f t="shared" si="104"/>
        <v>0</v>
      </c>
      <c r="AZ66" s="90">
        <f t="shared" ref="AZ66:CE66" si="105">IF(AZ3=$C$36,AZ53,0)</f>
        <v>0</v>
      </c>
      <c r="BA66" s="90">
        <f t="shared" si="105"/>
        <v>0</v>
      </c>
      <c r="BB66" s="90">
        <f t="shared" si="105"/>
        <v>0</v>
      </c>
      <c r="BC66" s="90">
        <f t="shared" si="105"/>
        <v>0</v>
      </c>
      <c r="BD66" s="90">
        <f t="shared" si="105"/>
        <v>0</v>
      </c>
      <c r="BE66" s="90">
        <f t="shared" si="105"/>
        <v>0</v>
      </c>
      <c r="BF66" s="90">
        <f t="shared" si="105"/>
        <v>0</v>
      </c>
      <c r="BG66" s="90">
        <f t="shared" si="105"/>
        <v>0</v>
      </c>
      <c r="BH66" s="90">
        <f t="shared" si="105"/>
        <v>0</v>
      </c>
      <c r="BI66" s="90">
        <f t="shared" si="105"/>
        <v>0</v>
      </c>
      <c r="BJ66" s="90">
        <f t="shared" si="105"/>
        <v>0</v>
      </c>
      <c r="BK66" s="90">
        <f t="shared" si="105"/>
        <v>0</v>
      </c>
      <c r="BL66" s="90">
        <f t="shared" si="105"/>
        <v>0</v>
      </c>
      <c r="BM66" s="90">
        <f t="shared" si="105"/>
        <v>0</v>
      </c>
      <c r="BN66" s="90">
        <f t="shared" si="105"/>
        <v>0</v>
      </c>
      <c r="BO66" s="90">
        <f t="shared" si="105"/>
        <v>0</v>
      </c>
      <c r="BP66" s="90">
        <f t="shared" si="105"/>
        <v>0</v>
      </c>
      <c r="BQ66" s="90">
        <f t="shared" si="105"/>
        <v>0</v>
      </c>
      <c r="BR66" s="90">
        <f t="shared" si="105"/>
        <v>0</v>
      </c>
      <c r="BS66" s="90">
        <f t="shared" si="105"/>
        <v>0</v>
      </c>
      <c r="BT66" s="90">
        <f t="shared" si="105"/>
        <v>0</v>
      </c>
      <c r="BU66" s="90">
        <f t="shared" si="105"/>
        <v>0</v>
      </c>
      <c r="BV66" s="90">
        <f t="shared" si="105"/>
        <v>0</v>
      </c>
      <c r="BW66" s="90">
        <f t="shared" si="105"/>
        <v>0</v>
      </c>
      <c r="BX66" s="90">
        <f t="shared" si="105"/>
        <v>0</v>
      </c>
      <c r="BY66" s="90">
        <f t="shared" si="105"/>
        <v>0</v>
      </c>
      <c r="BZ66" s="90">
        <f t="shared" si="105"/>
        <v>0</v>
      </c>
      <c r="CA66" s="90">
        <f t="shared" si="105"/>
        <v>0</v>
      </c>
      <c r="CB66" s="90">
        <f t="shared" si="105"/>
        <v>0</v>
      </c>
      <c r="CC66" s="90">
        <f t="shared" si="105"/>
        <v>0</v>
      </c>
      <c r="CD66" s="90">
        <f t="shared" si="105"/>
        <v>0</v>
      </c>
      <c r="CE66" s="90">
        <f t="shared" si="105"/>
        <v>0</v>
      </c>
      <c r="CF66" s="90">
        <f t="shared" ref="CF66:CU66" si="106">IF(CF3=$C$36,CF53,0)</f>
        <v>0</v>
      </c>
      <c r="CG66" s="90">
        <f t="shared" si="106"/>
        <v>0</v>
      </c>
      <c r="CH66" s="90">
        <f t="shared" si="106"/>
        <v>0</v>
      </c>
      <c r="CI66" s="90">
        <f t="shared" si="106"/>
        <v>0</v>
      </c>
      <c r="CJ66" s="90">
        <f t="shared" si="106"/>
        <v>0</v>
      </c>
      <c r="CK66" s="90">
        <f t="shared" si="106"/>
        <v>0</v>
      </c>
      <c r="CL66" s="90">
        <f t="shared" si="106"/>
        <v>0</v>
      </c>
      <c r="CM66" s="90">
        <f t="shared" si="106"/>
        <v>0</v>
      </c>
      <c r="CN66" s="90">
        <f t="shared" si="106"/>
        <v>0</v>
      </c>
      <c r="CO66" s="90">
        <f t="shared" si="106"/>
        <v>0</v>
      </c>
      <c r="CP66" s="90">
        <f t="shared" si="106"/>
        <v>0</v>
      </c>
      <c r="CQ66" s="90">
        <f t="shared" si="106"/>
        <v>0</v>
      </c>
      <c r="CR66" s="90">
        <f t="shared" si="106"/>
        <v>0</v>
      </c>
      <c r="CS66" s="90">
        <f t="shared" si="106"/>
        <v>0</v>
      </c>
      <c r="CT66" s="90">
        <f t="shared" si="106"/>
        <v>0</v>
      </c>
      <c r="CU66" s="90">
        <f t="shared" si="106"/>
        <v>0</v>
      </c>
      <c r="CV66" s="40"/>
    </row>
    <row r="67" spans="7:100" x14ac:dyDescent="0.35">
      <c r="Q67" s="91" t="s">
        <v>130</v>
      </c>
      <c r="R67" s="146">
        <f ca="1">SUM(T67:CU67)</f>
        <v>323712617.69095969</v>
      </c>
      <c r="S67" s="92"/>
      <c r="T67" s="93">
        <f t="shared" ref="T67:AY67" ca="1" si="107">T39+T41+T42</f>
        <v>112083294.45929874</v>
      </c>
      <c r="U67" s="93">
        <f t="shared" ca="1" si="107"/>
        <v>6883294.4592987476</v>
      </c>
      <c r="V67" s="93">
        <f t="shared" ca="1" si="107"/>
        <v>6883294.4592987476</v>
      </c>
      <c r="W67" s="93">
        <f t="shared" ca="1" si="107"/>
        <v>6883294.4592987476</v>
      </c>
      <c r="X67" s="93">
        <f t="shared" ca="1" si="107"/>
        <v>26038999.885891408</v>
      </c>
      <c r="Y67" s="93">
        <f t="shared" ca="1" si="107"/>
        <v>26038999.885891408</v>
      </c>
      <c r="Z67" s="93">
        <f t="shared" ca="1" si="107"/>
        <v>26038999.885891408</v>
      </c>
      <c r="AA67" s="93">
        <f t="shared" ca="1" si="107"/>
        <v>26038999.885891408</v>
      </c>
      <c r="AB67" s="93">
        <f t="shared" ca="1" si="107"/>
        <v>26038999.885891408</v>
      </c>
      <c r="AC67" s="93">
        <f t="shared" ca="1" si="107"/>
        <v>18756376.254903972</v>
      </c>
      <c r="AD67" s="93">
        <f t="shared" ca="1" si="107"/>
        <v>1848001.0276763784</v>
      </c>
      <c r="AE67" s="93">
        <f t="shared" ca="1" si="107"/>
        <v>2131826.7108184379</v>
      </c>
      <c r="AF67" s="93">
        <f t="shared" ca="1" si="107"/>
        <v>2416701.6223407187</v>
      </c>
      <c r="AG67" s="93">
        <f t="shared" ca="1" si="107"/>
        <v>2574964.3787808879</v>
      </c>
      <c r="AH67" s="93">
        <f t="shared" ca="1" si="107"/>
        <v>2731416.5468485067</v>
      </c>
      <c r="AI67" s="93">
        <f t="shared" ca="1" si="107"/>
        <v>3014320.5550066093</v>
      </c>
      <c r="AJ67" s="93">
        <f t="shared" ca="1" si="107"/>
        <v>3299035.1515372619</v>
      </c>
      <c r="AK67" s="93">
        <f t="shared" ca="1" si="107"/>
        <v>3583910.0630595423</v>
      </c>
      <c r="AL67" s="93">
        <f t="shared" ca="1" si="107"/>
        <v>3868784.9745818237</v>
      </c>
      <c r="AM67" s="93">
        <f t="shared" ca="1" si="107"/>
        <v>4153659.8861041041</v>
      </c>
      <c r="AN67" s="93">
        <f t="shared" ca="1" si="107"/>
        <v>4438534.7976263855</v>
      </c>
      <c r="AO67" s="93">
        <f t="shared" ca="1" si="107"/>
        <v>4723409.7091486659</v>
      </c>
      <c r="AP67" s="93">
        <f t="shared" ca="1" si="107"/>
        <v>3243498.7458742908</v>
      </c>
      <c r="AQ67" s="93">
        <f t="shared" ca="1" si="107"/>
        <v>0</v>
      </c>
      <c r="AR67" s="93">
        <f t="shared" ca="1" si="107"/>
        <v>0</v>
      </c>
      <c r="AS67" s="93">
        <f t="shared" ca="1" si="107"/>
        <v>0</v>
      </c>
      <c r="AT67" s="93">
        <f t="shared" ca="1" si="107"/>
        <v>0</v>
      </c>
      <c r="AU67" s="93">
        <f t="shared" ca="1" si="107"/>
        <v>0</v>
      </c>
      <c r="AV67" s="93">
        <f t="shared" ca="1" si="107"/>
        <v>0</v>
      </c>
      <c r="AW67" s="93">
        <f t="shared" ca="1" si="107"/>
        <v>0</v>
      </c>
      <c r="AX67" s="93">
        <f t="shared" ca="1" si="107"/>
        <v>0</v>
      </c>
      <c r="AY67" s="93">
        <f t="shared" ca="1" si="107"/>
        <v>0</v>
      </c>
      <c r="AZ67" s="93">
        <f t="shared" ref="AZ67:CE67" ca="1" si="108">AZ39+AZ41+AZ42</f>
        <v>0</v>
      </c>
      <c r="BA67" s="93">
        <f t="shared" ca="1" si="108"/>
        <v>0</v>
      </c>
      <c r="BB67" s="93">
        <f t="shared" ca="1" si="108"/>
        <v>0</v>
      </c>
      <c r="BC67" s="93">
        <f t="shared" ca="1" si="108"/>
        <v>0</v>
      </c>
      <c r="BD67" s="93">
        <f t="shared" ca="1" si="108"/>
        <v>0</v>
      </c>
      <c r="BE67" s="93">
        <f t="shared" ca="1" si="108"/>
        <v>0</v>
      </c>
      <c r="BF67" s="93">
        <f t="shared" ca="1" si="108"/>
        <v>0</v>
      </c>
      <c r="BG67" s="93">
        <f t="shared" ca="1" si="108"/>
        <v>0</v>
      </c>
      <c r="BH67" s="93">
        <f t="shared" ca="1" si="108"/>
        <v>0</v>
      </c>
      <c r="BI67" s="93">
        <f t="shared" ca="1" si="108"/>
        <v>0</v>
      </c>
      <c r="BJ67" s="93">
        <f t="shared" ca="1" si="108"/>
        <v>0</v>
      </c>
      <c r="BK67" s="93">
        <f t="shared" ca="1" si="108"/>
        <v>0</v>
      </c>
      <c r="BL67" s="93">
        <f t="shared" ca="1" si="108"/>
        <v>0</v>
      </c>
      <c r="BM67" s="93">
        <f t="shared" ca="1" si="108"/>
        <v>0</v>
      </c>
      <c r="BN67" s="93">
        <f t="shared" ca="1" si="108"/>
        <v>0</v>
      </c>
      <c r="BO67" s="93">
        <f t="shared" ca="1" si="108"/>
        <v>0</v>
      </c>
      <c r="BP67" s="93">
        <f t="shared" ca="1" si="108"/>
        <v>0</v>
      </c>
      <c r="BQ67" s="93">
        <f t="shared" ca="1" si="108"/>
        <v>0</v>
      </c>
      <c r="BR67" s="93">
        <f t="shared" ca="1" si="108"/>
        <v>0</v>
      </c>
      <c r="BS67" s="93">
        <f t="shared" ca="1" si="108"/>
        <v>0</v>
      </c>
      <c r="BT67" s="93">
        <f t="shared" ca="1" si="108"/>
        <v>0</v>
      </c>
      <c r="BU67" s="93">
        <f t="shared" ca="1" si="108"/>
        <v>0</v>
      </c>
      <c r="BV67" s="93">
        <f t="shared" ca="1" si="108"/>
        <v>0</v>
      </c>
      <c r="BW67" s="93">
        <f t="shared" ca="1" si="108"/>
        <v>0</v>
      </c>
      <c r="BX67" s="93">
        <f t="shared" ca="1" si="108"/>
        <v>0</v>
      </c>
      <c r="BY67" s="93">
        <f t="shared" ca="1" si="108"/>
        <v>0</v>
      </c>
      <c r="BZ67" s="93">
        <f t="shared" ca="1" si="108"/>
        <v>0</v>
      </c>
      <c r="CA67" s="93">
        <f t="shared" ca="1" si="108"/>
        <v>0</v>
      </c>
      <c r="CB67" s="93">
        <f t="shared" ca="1" si="108"/>
        <v>0</v>
      </c>
      <c r="CC67" s="93">
        <f t="shared" ca="1" si="108"/>
        <v>0</v>
      </c>
      <c r="CD67" s="93">
        <f t="shared" ca="1" si="108"/>
        <v>0</v>
      </c>
      <c r="CE67" s="93">
        <f t="shared" ca="1" si="108"/>
        <v>0</v>
      </c>
      <c r="CF67" s="93">
        <f t="shared" ref="CF67:CU67" ca="1" si="109">CF39+CF41+CF42</f>
        <v>0</v>
      </c>
      <c r="CG67" s="93">
        <f t="shared" ca="1" si="109"/>
        <v>0</v>
      </c>
      <c r="CH67" s="93">
        <f t="shared" ca="1" si="109"/>
        <v>0</v>
      </c>
      <c r="CI67" s="93">
        <f t="shared" ca="1" si="109"/>
        <v>0</v>
      </c>
      <c r="CJ67" s="93">
        <f t="shared" ca="1" si="109"/>
        <v>0</v>
      </c>
      <c r="CK67" s="93">
        <f t="shared" ca="1" si="109"/>
        <v>0</v>
      </c>
      <c r="CL67" s="93">
        <f t="shared" ca="1" si="109"/>
        <v>0</v>
      </c>
      <c r="CM67" s="93">
        <f t="shared" ca="1" si="109"/>
        <v>0</v>
      </c>
      <c r="CN67" s="93">
        <f t="shared" ca="1" si="109"/>
        <v>0</v>
      </c>
      <c r="CO67" s="93">
        <f t="shared" ca="1" si="109"/>
        <v>0</v>
      </c>
      <c r="CP67" s="93">
        <f t="shared" ca="1" si="109"/>
        <v>0</v>
      </c>
      <c r="CQ67" s="93">
        <f t="shared" ca="1" si="109"/>
        <v>0</v>
      </c>
      <c r="CR67" s="93">
        <f t="shared" ca="1" si="109"/>
        <v>0</v>
      </c>
      <c r="CS67" s="93">
        <f t="shared" ca="1" si="109"/>
        <v>0</v>
      </c>
      <c r="CT67" s="93">
        <f t="shared" ca="1" si="109"/>
        <v>0</v>
      </c>
      <c r="CU67" s="93">
        <f t="shared" ca="1" si="109"/>
        <v>0</v>
      </c>
    </row>
    <row r="68" spans="7:100" ht="15.5" x14ac:dyDescent="0.35">
      <c r="H68" s="172" t="s">
        <v>204</v>
      </c>
      <c r="I68" s="168"/>
      <c r="J68" s="168"/>
      <c r="K68" s="168"/>
    </row>
    <row r="69" spans="7:100" x14ac:dyDescent="0.35">
      <c r="H69" s="69" t="s">
        <v>205</v>
      </c>
      <c r="I69" s="69" t="s">
        <v>206</v>
      </c>
      <c r="J69" s="69" t="s">
        <v>208</v>
      </c>
      <c r="K69" s="69" t="s">
        <v>207</v>
      </c>
    </row>
    <row r="70" spans="7:100" x14ac:dyDescent="0.35">
      <c r="G70" s="165" t="s">
        <v>210</v>
      </c>
      <c r="H70" s="169">
        <v>0.25</v>
      </c>
      <c r="I70" s="169">
        <v>0.5</v>
      </c>
      <c r="J70" s="169">
        <v>0.75</v>
      </c>
      <c r="K70" s="170">
        <v>1</v>
      </c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</row>
    <row r="71" spans="7:100" ht="15.5" x14ac:dyDescent="0.35">
      <c r="G71" s="171" t="s">
        <v>209</v>
      </c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</row>
    <row r="72" spans="7:100" x14ac:dyDescent="0.35">
      <c r="G72" t="s">
        <v>95</v>
      </c>
      <c r="H72" s="23">
        <v>0.1</v>
      </c>
      <c r="I72" s="23">
        <v>0.1</v>
      </c>
      <c r="J72" s="23">
        <v>0</v>
      </c>
      <c r="K72" s="63">
        <f>1-SUM(H72:J72)</f>
        <v>0.8</v>
      </c>
      <c r="Q72" s="97" t="s">
        <v>131</v>
      </c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</row>
    <row r="73" spans="7:100" x14ac:dyDescent="0.35">
      <c r="G73" t="s">
        <v>96</v>
      </c>
      <c r="H73" s="23">
        <v>0.1</v>
      </c>
      <c r="I73" s="23">
        <v>0.05</v>
      </c>
      <c r="J73" s="23">
        <v>0</v>
      </c>
      <c r="K73" s="63">
        <f>1-SUM(H73:J73)</f>
        <v>0.85</v>
      </c>
      <c r="Q73" s="104" t="s">
        <v>216</v>
      </c>
      <c r="R73" s="94"/>
      <c r="S73" s="94"/>
      <c r="T73" s="102">
        <f>ROUND(AVERAGE($C$27:$C$28),0)</f>
        <v>13</v>
      </c>
      <c r="U73" s="102">
        <f t="shared" ref="U73:CF73" si="110">ROUND(AVERAGE($C$27:$C$28),0)</f>
        <v>13</v>
      </c>
      <c r="V73" s="102">
        <f t="shared" si="110"/>
        <v>13</v>
      </c>
      <c r="W73" s="102">
        <f t="shared" si="110"/>
        <v>13</v>
      </c>
      <c r="X73" s="102">
        <f t="shared" si="110"/>
        <v>13</v>
      </c>
      <c r="Y73" s="102">
        <f t="shared" si="110"/>
        <v>13</v>
      </c>
      <c r="Z73" s="102">
        <f t="shared" si="110"/>
        <v>13</v>
      </c>
      <c r="AA73" s="102">
        <f t="shared" si="110"/>
        <v>13</v>
      </c>
      <c r="AB73" s="102">
        <f t="shared" si="110"/>
        <v>13</v>
      </c>
      <c r="AC73" s="102">
        <f t="shared" si="110"/>
        <v>13</v>
      </c>
      <c r="AD73" s="102">
        <f t="shared" si="110"/>
        <v>13</v>
      </c>
      <c r="AE73" s="102">
        <f t="shared" si="110"/>
        <v>13</v>
      </c>
      <c r="AF73" s="102">
        <f t="shared" si="110"/>
        <v>13</v>
      </c>
      <c r="AG73" s="102">
        <f t="shared" si="110"/>
        <v>13</v>
      </c>
      <c r="AH73" s="102">
        <f t="shared" si="110"/>
        <v>13</v>
      </c>
      <c r="AI73" s="102">
        <f t="shared" si="110"/>
        <v>13</v>
      </c>
      <c r="AJ73" s="102">
        <f t="shared" si="110"/>
        <v>13</v>
      </c>
      <c r="AK73" s="102">
        <f t="shared" si="110"/>
        <v>13</v>
      </c>
      <c r="AL73" s="102">
        <f t="shared" si="110"/>
        <v>13</v>
      </c>
      <c r="AM73" s="102">
        <f t="shared" si="110"/>
        <v>13</v>
      </c>
      <c r="AN73" s="102">
        <f t="shared" si="110"/>
        <v>13</v>
      </c>
      <c r="AO73" s="102">
        <f t="shared" si="110"/>
        <v>13</v>
      </c>
      <c r="AP73" s="102">
        <f t="shared" si="110"/>
        <v>13</v>
      </c>
      <c r="AQ73" s="102">
        <f t="shared" si="110"/>
        <v>13</v>
      </c>
      <c r="AR73" s="102">
        <f t="shared" si="110"/>
        <v>13</v>
      </c>
      <c r="AS73" s="102">
        <f t="shared" si="110"/>
        <v>13</v>
      </c>
      <c r="AT73" s="102">
        <f t="shared" si="110"/>
        <v>13</v>
      </c>
      <c r="AU73" s="102">
        <f t="shared" si="110"/>
        <v>13</v>
      </c>
      <c r="AV73" s="102">
        <f t="shared" si="110"/>
        <v>13</v>
      </c>
      <c r="AW73" s="102">
        <f t="shared" si="110"/>
        <v>13</v>
      </c>
      <c r="AX73" s="102">
        <f t="shared" si="110"/>
        <v>13</v>
      </c>
      <c r="AY73" s="102">
        <f t="shared" si="110"/>
        <v>13</v>
      </c>
      <c r="AZ73" s="102">
        <f t="shared" si="110"/>
        <v>13</v>
      </c>
      <c r="BA73" s="102">
        <f t="shared" si="110"/>
        <v>13</v>
      </c>
      <c r="BB73" s="102">
        <f t="shared" si="110"/>
        <v>13</v>
      </c>
      <c r="BC73" s="102">
        <f t="shared" si="110"/>
        <v>13</v>
      </c>
      <c r="BD73" s="102">
        <f t="shared" si="110"/>
        <v>13</v>
      </c>
      <c r="BE73" s="102">
        <f t="shared" si="110"/>
        <v>13</v>
      </c>
      <c r="BF73" s="102">
        <f t="shared" si="110"/>
        <v>13</v>
      </c>
      <c r="BG73" s="102">
        <f t="shared" si="110"/>
        <v>13</v>
      </c>
      <c r="BH73" s="102">
        <f t="shared" si="110"/>
        <v>13</v>
      </c>
      <c r="BI73" s="102">
        <f t="shared" si="110"/>
        <v>13</v>
      </c>
      <c r="BJ73" s="102">
        <f t="shared" si="110"/>
        <v>13</v>
      </c>
      <c r="BK73" s="102">
        <f t="shared" si="110"/>
        <v>13</v>
      </c>
      <c r="BL73" s="102">
        <f t="shared" si="110"/>
        <v>13</v>
      </c>
      <c r="BM73" s="102">
        <f t="shared" si="110"/>
        <v>13</v>
      </c>
      <c r="BN73" s="102">
        <f t="shared" si="110"/>
        <v>13</v>
      </c>
      <c r="BO73" s="102">
        <f t="shared" si="110"/>
        <v>13</v>
      </c>
      <c r="BP73" s="102">
        <f t="shared" si="110"/>
        <v>13</v>
      </c>
      <c r="BQ73" s="102">
        <f t="shared" si="110"/>
        <v>13</v>
      </c>
      <c r="BR73" s="102">
        <f t="shared" si="110"/>
        <v>13</v>
      </c>
      <c r="BS73" s="102">
        <f t="shared" si="110"/>
        <v>13</v>
      </c>
      <c r="BT73" s="102">
        <f t="shared" si="110"/>
        <v>13</v>
      </c>
      <c r="BU73" s="102">
        <f t="shared" si="110"/>
        <v>13</v>
      </c>
      <c r="BV73" s="102">
        <f t="shared" si="110"/>
        <v>13</v>
      </c>
      <c r="BW73" s="102">
        <f t="shared" si="110"/>
        <v>13</v>
      </c>
      <c r="BX73" s="102">
        <f t="shared" si="110"/>
        <v>13</v>
      </c>
      <c r="BY73" s="102">
        <f t="shared" si="110"/>
        <v>13</v>
      </c>
      <c r="BZ73" s="102">
        <f t="shared" si="110"/>
        <v>13</v>
      </c>
      <c r="CA73" s="102">
        <f t="shared" si="110"/>
        <v>13</v>
      </c>
      <c r="CB73" s="102">
        <f t="shared" si="110"/>
        <v>13</v>
      </c>
      <c r="CC73" s="102">
        <f t="shared" si="110"/>
        <v>13</v>
      </c>
      <c r="CD73" s="102">
        <f t="shared" si="110"/>
        <v>13</v>
      </c>
      <c r="CE73" s="102">
        <f t="shared" si="110"/>
        <v>13</v>
      </c>
      <c r="CF73" s="102">
        <f t="shared" si="110"/>
        <v>13</v>
      </c>
      <c r="CG73" s="102">
        <f t="shared" ref="CG73:CU73" si="111">ROUND(AVERAGE($C$27:$C$28),0)</f>
        <v>13</v>
      </c>
      <c r="CH73" s="102">
        <f t="shared" si="111"/>
        <v>13</v>
      </c>
      <c r="CI73" s="102">
        <f t="shared" si="111"/>
        <v>13</v>
      </c>
      <c r="CJ73" s="102">
        <f t="shared" si="111"/>
        <v>13</v>
      </c>
      <c r="CK73" s="102">
        <f t="shared" si="111"/>
        <v>13</v>
      </c>
      <c r="CL73" s="102">
        <f t="shared" si="111"/>
        <v>13</v>
      </c>
      <c r="CM73" s="102">
        <f t="shared" si="111"/>
        <v>13</v>
      </c>
      <c r="CN73" s="102">
        <f t="shared" si="111"/>
        <v>13</v>
      </c>
      <c r="CO73" s="102">
        <f t="shared" si="111"/>
        <v>13</v>
      </c>
      <c r="CP73" s="102">
        <f t="shared" si="111"/>
        <v>13</v>
      </c>
      <c r="CQ73" s="102">
        <f t="shared" si="111"/>
        <v>13</v>
      </c>
      <c r="CR73" s="102">
        <f t="shared" si="111"/>
        <v>13</v>
      </c>
      <c r="CS73" s="102">
        <f t="shared" si="111"/>
        <v>13</v>
      </c>
      <c r="CT73" s="102">
        <f t="shared" si="111"/>
        <v>13</v>
      </c>
      <c r="CU73" s="102">
        <f t="shared" si="111"/>
        <v>13</v>
      </c>
    </row>
    <row r="74" spans="7:100" x14ac:dyDescent="0.35">
      <c r="G74" t="s">
        <v>97</v>
      </c>
      <c r="H74" s="23">
        <v>0.2</v>
      </c>
      <c r="I74" s="23">
        <v>0</v>
      </c>
      <c r="J74" s="23">
        <v>0</v>
      </c>
      <c r="K74" s="63">
        <f>1-SUM(H74:J74)</f>
        <v>0.8</v>
      </c>
      <c r="Q74" s="104" t="s">
        <v>217</v>
      </c>
      <c r="R74" s="94"/>
      <c r="S74" s="94"/>
      <c r="T74" s="94">
        <f>ROUND((($C$28-$C$27)*0.75)+$C$27,0)</f>
        <v>18</v>
      </c>
      <c r="U74" s="94">
        <f t="shared" ref="U74:CF74" si="112">ROUND((($C$28-$C$27)*0.75)+$C$27,0)</f>
        <v>18</v>
      </c>
      <c r="V74" s="94">
        <f t="shared" si="112"/>
        <v>18</v>
      </c>
      <c r="W74" s="94">
        <f t="shared" si="112"/>
        <v>18</v>
      </c>
      <c r="X74" s="94">
        <f t="shared" si="112"/>
        <v>18</v>
      </c>
      <c r="Y74" s="94">
        <f t="shared" si="112"/>
        <v>18</v>
      </c>
      <c r="Z74" s="94">
        <f t="shared" si="112"/>
        <v>18</v>
      </c>
      <c r="AA74" s="94">
        <f t="shared" si="112"/>
        <v>18</v>
      </c>
      <c r="AB74" s="94">
        <f t="shared" si="112"/>
        <v>18</v>
      </c>
      <c r="AC74" s="94">
        <f t="shared" si="112"/>
        <v>18</v>
      </c>
      <c r="AD74" s="94">
        <f t="shared" si="112"/>
        <v>18</v>
      </c>
      <c r="AE74" s="94">
        <f t="shared" si="112"/>
        <v>18</v>
      </c>
      <c r="AF74" s="94">
        <f t="shared" si="112"/>
        <v>18</v>
      </c>
      <c r="AG74" s="94">
        <f t="shared" si="112"/>
        <v>18</v>
      </c>
      <c r="AH74" s="94">
        <f t="shared" si="112"/>
        <v>18</v>
      </c>
      <c r="AI74" s="94">
        <f t="shared" si="112"/>
        <v>18</v>
      </c>
      <c r="AJ74" s="94">
        <f t="shared" si="112"/>
        <v>18</v>
      </c>
      <c r="AK74" s="94">
        <f t="shared" si="112"/>
        <v>18</v>
      </c>
      <c r="AL74" s="94">
        <f t="shared" si="112"/>
        <v>18</v>
      </c>
      <c r="AM74" s="94">
        <f t="shared" si="112"/>
        <v>18</v>
      </c>
      <c r="AN74" s="94">
        <f t="shared" si="112"/>
        <v>18</v>
      </c>
      <c r="AO74" s="94">
        <f t="shared" si="112"/>
        <v>18</v>
      </c>
      <c r="AP74" s="94">
        <f t="shared" si="112"/>
        <v>18</v>
      </c>
      <c r="AQ74" s="94">
        <f t="shared" si="112"/>
        <v>18</v>
      </c>
      <c r="AR74" s="94">
        <f t="shared" si="112"/>
        <v>18</v>
      </c>
      <c r="AS74" s="94">
        <f t="shared" si="112"/>
        <v>18</v>
      </c>
      <c r="AT74" s="94">
        <f t="shared" si="112"/>
        <v>18</v>
      </c>
      <c r="AU74" s="94">
        <f t="shared" si="112"/>
        <v>18</v>
      </c>
      <c r="AV74" s="94">
        <f t="shared" si="112"/>
        <v>18</v>
      </c>
      <c r="AW74" s="94">
        <f t="shared" si="112"/>
        <v>18</v>
      </c>
      <c r="AX74" s="94">
        <f t="shared" si="112"/>
        <v>18</v>
      </c>
      <c r="AY74" s="94">
        <f t="shared" si="112"/>
        <v>18</v>
      </c>
      <c r="AZ74" s="94">
        <f t="shared" si="112"/>
        <v>18</v>
      </c>
      <c r="BA74" s="94">
        <f t="shared" si="112"/>
        <v>18</v>
      </c>
      <c r="BB74" s="94">
        <f t="shared" si="112"/>
        <v>18</v>
      </c>
      <c r="BC74" s="94">
        <f t="shared" si="112"/>
        <v>18</v>
      </c>
      <c r="BD74" s="94">
        <f t="shared" si="112"/>
        <v>18</v>
      </c>
      <c r="BE74" s="94">
        <f t="shared" si="112"/>
        <v>18</v>
      </c>
      <c r="BF74" s="94">
        <f t="shared" si="112"/>
        <v>18</v>
      </c>
      <c r="BG74" s="94">
        <f t="shared" si="112"/>
        <v>18</v>
      </c>
      <c r="BH74" s="94">
        <f t="shared" si="112"/>
        <v>18</v>
      </c>
      <c r="BI74" s="94">
        <f t="shared" si="112"/>
        <v>18</v>
      </c>
      <c r="BJ74" s="94">
        <f t="shared" si="112"/>
        <v>18</v>
      </c>
      <c r="BK74" s="94">
        <f t="shared" si="112"/>
        <v>18</v>
      </c>
      <c r="BL74" s="94">
        <f t="shared" si="112"/>
        <v>18</v>
      </c>
      <c r="BM74" s="94">
        <f t="shared" si="112"/>
        <v>18</v>
      </c>
      <c r="BN74" s="94">
        <f t="shared" si="112"/>
        <v>18</v>
      </c>
      <c r="BO74" s="94">
        <f t="shared" si="112"/>
        <v>18</v>
      </c>
      <c r="BP74" s="94">
        <f t="shared" si="112"/>
        <v>18</v>
      </c>
      <c r="BQ74" s="94">
        <f t="shared" si="112"/>
        <v>18</v>
      </c>
      <c r="BR74" s="94">
        <f t="shared" si="112"/>
        <v>18</v>
      </c>
      <c r="BS74" s="94">
        <f t="shared" si="112"/>
        <v>18</v>
      </c>
      <c r="BT74" s="94">
        <f t="shared" si="112"/>
        <v>18</v>
      </c>
      <c r="BU74" s="94">
        <f t="shared" si="112"/>
        <v>18</v>
      </c>
      <c r="BV74" s="94">
        <f t="shared" si="112"/>
        <v>18</v>
      </c>
      <c r="BW74" s="94">
        <f t="shared" si="112"/>
        <v>18</v>
      </c>
      <c r="BX74" s="94">
        <f t="shared" si="112"/>
        <v>18</v>
      </c>
      <c r="BY74" s="94">
        <f t="shared" si="112"/>
        <v>18</v>
      </c>
      <c r="BZ74" s="94">
        <f t="shared" si="112"/>
        <v>18</v>
      </c>
      <c r="CA74" s="94">
        <f t="shared" si="112"/>
        <v>18</v>
      </c>
      <c r="CB74" s="94">
        <f t="shared" si="112"/>
        <v>18</v>
      </c>
      <c r="CC74" s="94">
        <f t="shared" si="112"/>
        <v>18</v>
      </c>
      <c r="CD74" s="94">
        <f t="shared" si="112"/>
        <v>18</v>
      </c>
      <c r="CE74" s="94">
        <f t="shared" si="112"/>
        <v>18</v>
      </c>
      <c r="CF74" s="94">
        <f t="shared" si="112"/>
        <v>18</v>
      </c>
      <c r="CG74" s="94">
        <f t="shared" ref="CG74:CU74" si="113">ROUND((($C$28-$C$27)*0.75)+$C$27,0)</f>
        <v>18</v>
      </c>
      <c r="CH74" s="94">
        <f t="shared" si="113"/>
        <v>18</v>
      </c>
      <c r="CI74" s="94">
        <f t="shared" si="113"/>
        <v>18</v>
      </c>
      <c r="CJ74" s="94">
        <f t="shared" si="113"/>
        <v>18</v>
      </c>
      <c r="CK74" s="94">
        <f t="shared" si="113"/>
        <v>18</v>
      </c>
      <c r="CL74" s="94">
        <f t="shared" si="113"/>
        <v>18</v>
      </c>
      <c r="CM74" s="94">
        <f t="shared" si="113"/>
        <v>18</v>
      </c>
      <c r="CN74" s="94">
        <f t="shared" si="113"/>
        <v>18</v>
      </c>
      <c r="CO74" s="94">
        <f t="shared" si="113"/>
        <v>18</v>
      </c>
      <c r="CP74" s="94">
        <f t="shared" si="113"/>
        <v>18</v>
      </c>
      <c r="CQ74" s="94">
        <f t="shared" si="113"/>
        <v>18</v>
      </c>
      <c r="CR74" s="94">
        <f t="shared" si="113"/>
        <v>18</v>
      </c>
      <c r="CS74" s="94">
        <f t="shared" si="113"/>
        <v>18</v>
      </c>
      <c r="CT74" s="94">
        <f t="shared" si="113"/>
        <v>18</v>
      </c>
      <c r="CU74" s="94">
        <f t="shared" si="113"/>
        <v>18</v>
      </c>
    </row>
    <row r="75" spans="7:100" x14ac:dyDescent="0.35">
      <c r="Q75" s="104" t="s">
        <v>218</v>
      </c>
      <c r="R75" s="94"/>
      <c r="S75" s="94"/>
      <c r="T75" s="102">
        <f>$C$28</f>
        <v>22</v>
      </c>
      <c r="U75" s="102">
        <f t="shared" ref="U75:CF75" si="114">$C$28</f>
        <v>22</v>
      </c>
      <c r="V75" s="102">
        <f t="shared" si="114"/>
        <v>22</v>
      </c>
      <c r="W75" s="102">
        <f t="shared" si="114"/>
        <v>22</v>
      </c>
      <c r="X75" s="102">
        <f t="shared" si="114"/>
        <v>22</v>
      </c>
      <c r="Y75" s="102">
        <f t="shared" si="114"/>
        <v>22</v>
      </c>
      <c r="Z75" s="102">
        <f t="shared" si="114"/>
        <v>22</v>
      </c>
      <c r="AA75" s="102">
        <f t="shared" si="114"/>
        <v>22</v>
      </c>
      <c r="AB75" s="102">
        <f t="shared" si="114"/>
        <v>22</v>
      </c>
      <c r="AC75" s="102">
        <f t="shared" si="114"/>
        <v>22</v>
      </c>
      <c r="AD75" s="102">
        <f t="shared" si="114"/>
        <v>22</v>
      </c>
      <c r="AE75" s="102">
        <f t="shared" si="114"/>
        <v>22</v>
      </c>
      <c r="AF75" s="102">
        <f t="shared" si="114"/>
        <v>22</v>
      </c>
      <c r="AG75" s="102">
        <f t="shared" si="114"/>
        <v>22</v>
      </c>
      <c r="AH75" s="102">
        <f t="shared" si="114"/>
        <v>22</v>
      </c>
      <c r="AI75" s="102">
        <f t="shared" si="114"/>
        <v>22</v>
      </c>
      <c r="AJ75" s="102">
        <f t="shared" si="114"/>
        <v>22</v>
      </c>
      <c r="AK75" s="102">
        <f t="shared" si="114"/>
        <v>22</v>
      </c>
      <c r="AL75" s="102">
        <f t="shared" si="114"/>
        <v>22</v>
      </c>
      <c r="AM75" s="102">
        <f t="shared" si="114"/>
        <v>22</v>
      </c>
      <c r="AN75" s="102">
        <f t="shared" si="114"/>
        <v>22</v>
      </c>
      <c r="AO75" s="102">
        <f t="shared" si="114"/>
        <v>22</v>
      </c>
      <c r="AP75" s="102">
        <f t="shared" si="114"/>
        <v>22</v>
      </c>
      <c r="AQ75" s="102">
        <f t="shared" si="114"/>
        <v>22</v>
      </c>
      <c r="AR75" s="102">
        <f t="shared" si="114"/>
        <v>22</v>
      </c>
      <c r="AS75" s="102">
        <f t="shared" si="114"/>
        <v>22</v>
      </c>
      <c r="AT75" s="102">
        <f t="shared" si="114"/>
        <v>22</v>
      </c>
      <c r="AU75" s="102">
        <f t="shared" si="114"/>
        <v>22</v>
      </c>
      <c r="AV75" s="102">
        <f t="shared" si="114"/>
        <v>22</v>
      </c>
      <c r="AW75" s="102">
        <f t="shared" si="114"/>
        <v>22</v>
      </c>
      <c r="AX75" s="102">
        <f t="shared" si="114"/>
        <v>22</v>
      </c>
      <c r="AY75" s="102">
        <f t="shared" si="114"/>
        <v>22</v>
      </c>
      <c r="AZ75" s="102">
        <f t="shared" si="114"/>
        <v>22</v>
      </c>
      <c r="BA75" s="102">
        <f t="shared" si="114"/>
        <v>22</v>
      </c>
      <c r="BB75" s="102">
        <f t="shared" si="114"/>
        <v>22</v>
      </c>
      <c r="BC75" s="102">
        <f t="shared" si="114"/>
        <v>22</v>
      </c>
      <c r="BD75" s="102">
        <f t="shared" si="114"/>
        <v>22</v>
      </c>
      <c r="BE75" s="102">
        <f t="shared" si="114"/>
        <v>22</v>
      </c>
      <c r="BF75" s="102">
        <f t="shared" si="114"/>
        <v>22</v>
      </c>
      <c r="BG75" s="102">
        <f t="shared" si="114"/>
        <v>22</v>
      </c>
      <c r="BH75" s="102">
        <f t="shared" si="114"/>
        <v>22</v>
      </c>
      <c r="BI75" s="102">
        <f t="shared" si="114"/>
        <v>22</v>
      </c>
      <c r="BJ75" s="102">
        <f t="shared" si="114"/>
        <v>22</v>
      </c>
      <c r="BK75" s="102">
        <f t="shared" si="114"/>
        <v>22</v>
      </c>
      <c r="BL75" s="102">
        <f t="shared" si="114"/>
        <v>22</v>
      </c>
      <c r="BM75" s="102">
        <f t="shared" si="114"/>
        <v>22</v>
      </c>
      <c r="BN75" s="102">
        <f t="shared" si="114"/>
        <v>22</v>
      </c>
      <c r="BO75" s="102">
        <f t="shared" si="114"/>
        <v>22</v>
      </c>
      <c r="BP75" s="102">
        <f t="shared" si="114"/>
        <v>22</v>
      </c>
      <c r="BQ75" s="102">
        <f t="shared" si="114"/>
        <v>22</v>
      </c>
      <c r="BR75" s="102">
        <f t="shared" si="114"/>
        <v>22</v>
      </c>
      <c r="BS75" s="102">
        <f t="shared" si="114"/>
        <v>22</v>
      </c>
      <c r="BT75" s="102">
        <f t="shared" si="114"/>
        <v>22</v>
      </c>
      <c r="BU75" s="102">
        <f t="shared" si="114"/>
        <v>22</v>
      </c>
      <c r="BV75" s="102">
        <f t="shared" si="114"/>
        <v>22</v>
      </c>
      <c r="BW75" s="102">
        <f t="shared" si="114"/>
        <v>22</v>
      </c>
      <c r="BX75" s="102">
        <f t="shared" si="114"/>
        <v>22</v>
      </c>
      <c r="BY75" s="102">
        <f t="shared" si="114"/>
        <v>22</v>
      </c>
      <c r="BZ75" s="102">
        <f t="shared" si="114"/>
        <v>22</v>
      </c>
      <c r="CA75" s="102">
        <f t="shared" si="114"/>
        <v>22</v>
      </c>
      <c r="CB75" s="102">
        <f t="shared" si="114"/>
        <v>22</v>
      </c>
      <c r="CC75" s="102">
        <f t="shared" si="114"/>
        <v>22</v>
      </c>
      <c r="CD75" s="102">
        <f t="shared" si="114"/>
        <v>22</v>
      </c>
      <c r="CE75" s="102">
        <f t="shared" si="114"/>
        <v>22</v>
      </c>
      <c r="CF75" s="102">
        <f t="shared" si="114"/>
        <v>22</v>
      </c>
      <c r="CG75" s="102">
        <f t="shared" ref="CG75:CU75" si="115">$C$28</f>
        <v>22</v>
      </c>
      <c r="CH75" s="102">
        <f t="shared" si="115"/>
        <v>22</v>
      </c>
      <c r="CI75" s="102">
        <f t="shared" si="115"/>
        <v>22</v>
      </c>
      <c r="CJ75" s="102">
        <f t="shared" si="115"/>
        <v>22</v>
      </c>
      <c r="CK75" s="102">
        <f t="shared" si="115"/>
        <v>22</v>
      </c>
      <c r="CL75" s="102">
        <f t="shared" si="115"/>
        <v>22</v>
      </c>
      <c r="CM75" s="102">
        <f t="shared" si="115"/>
        <v>22</v>
      </c>
      <c r="CN75" s="102">
        <f t="shared" si="115"/>
        <v>22</v>
      </c>
      <c r="CO75" s="102">
        <f t="shared" si="115"/>
        <v>22</v>
      </c>
      <c r="CP75" s="102">
        <f t="shared" si="115"/>
        <v>22</v>
      </c>
      <c r="CQ75" s="102">
        <f t="shared" si="115"/>
        <v>22</v>
      </c>
      <c r="CR75" s="102">
        <f t="shared" si="115"/>
        <v>22</v>
      </c>
      <c r="CS75" s="102">
        <f t="shared" si="115"/>
        <v>22</v>
      </c>
      <c r="CT75" s="102">
        <f t="shared" si="115"/>
        <v>22</v>
      </c>
      <c r="CU75" s="102">
        <f t="shared" si="115"/>
        <v>22</v>
      </c>
    </row>
    <row r="76" spans="7:100" x14ac:dyDescent="0.35"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</row>
    <row r="77" spans="7:100" ht="18.5" x14ac:dyDescent="0.35">
      <c r="G77" s="166" t="s">
        <v>220</v>
      </c>
      <c r="H77" s="166"/>
      <c r="Q77" s="98" t="s">
        <v>132</v>
      </c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</row>
    <row r="78" spans="7:100" x14ac:dyDescent="0.35">
      <c r="G78" s="121"/>
      <c r="H78" s="122"/>
      <c r="Q78" s="94" t="str">
        <f t="shared" ref="Q78:Q83" si="116">G54</f>
        <v>Early Bird - 1 Bedroom</v>
      </c>
      <c r="R78" s="99">
        <f t="shared" ref="R78:R80" ca="1" si="117">SUM(T78:CU78)</f>
        <v>23</v>
      </c>
      <c r="S78" s="94"/>
      <c r="T78" s="100">
        <f t="shared" ref="T78:AY78" si="118">IF(T$3&lt;$C$31,0,IF(T$3&lt;=$C$32,($I54/($C$32-$C$31+1)),0))</f>
        <v>0</v>
      </c>
      <c r="U78" s="100">
        <f t="shared" si="118"/>
        <v>0</v>
      </c>
      <c r="V78" s="100">
        <f t="shared" si="118"/>
        <v>0</v>
      </c>
      <c r="W78" s="100">
        <f t="shared" ca="1" si="118"/>
        <v>3.8333333333333335</v>
      </c>
      <c r="X78" s="100">
        <f t="shared" ca="1" si="118"/>
        <v>3.8333333333333335</v>
      </c>
      <c r="Y78" s="100">
        <f t="shared" ca="1" si="118"/>
        <v>3.8333333333333335</v>
      </c>
      <c r="Z78" s="100">
        <f t="shared" ca="1" si="118"/>
        <v>3.8333333333333335</v>
      </c>
      <c r="AA78" s="100">
        <f t="shared" ca="1" si="118"/>
        <v>3.8333333333333335</v>
      </c>
      <c r="AB78" s="100">
        <f t="shared" ca="1" si="118"/>
        <v>3.8333333333333335</v>
      </c>
      <c r="AC78" s="100">
        <f t="shared" si="118"/>
        <v>0</v>
      </c>
      <c r="AD78" s="100">
        <f t="shared" si="118"/>
        <v>0</v>
      </c>
      <c r="AE78" s="100">
        <f t="shared" si="118"/>
        <v>0</v>
      </c>
      <c r="AF78" s="100">
        <f t="shared" si="118"/>
        <v>0</v>
      </c>
      <c r="AG78" s="100">
        <f t="shared" si="118"/>
        <v>0</v>
      </c>
      <c r="AH78" s="100">
        <f t="shared" si="118"/>
        <v>0</v>
      </c>
      <c r="AI78" s="100">
        <f t="shared" si="118"/>
        <v>0</v>
      </c>
      <c r="AJ78" s="100">
        <f t="shared" si="118"/>
        <v>0</v>
      </c>
      <c r="AK78" s="100">
        <f t="shared" si="118"/>
        <v>0</v>
      </c>
      <c r="AL78" s="100">
        <f t="shared" si="118"/>
        <v>0</v>
      </c>
      <c r="AM78" s="100">
        <f t="shared" si="118"/>
        <v>0</v>
      </c>
      <c r="AN78" s="100">
        <f t="shared" si="118"/>
        <v>0</v>
      </c>
      <c r="AO78" s="100">
        <f t="shared" si="118"/>
        <v>0</v>
      </c>
      <c r="AP78" s="100">
        <f t="shared" si="118"/>
        <v>0</v>
      </c>
      <c r="AQ78" s="100">
        <f t="shared" si="118"/>
        <v>0</v>
      </c>
      <c r="AR78" s="100">
        <f t="shared" si="118"/>
        <v>0</v>
      </c>
      <c r="AS78" s="100">
        <f t="shared" si="118"/>
        <v>0</v>
      </c>
      <c r="AT78" s="100">
        <f t="shared" si="118"/>
        <v>0</v>
      </c>
      <c r="AU78" s="100">
        <f t="shared" si="118"/>
        <v>0</v>
      </c>
      <c r="AV78" s="100">
        <f t="shared" si="118"/>
        <v>0</v>
      </c>
      <c r="AW78" s="100">
        <f t="shared" si="118"/>
        <v>0</v>
      </c>
      <c r="AX78" s="100">
        <f t="shared" si="118"/>
        <v>0</v>
      </c>
      <c r="AY78" s="100">
        <f t="shared" si="118"/>
        <v>0</v>
      </c>
      <c r="AZ78" s="100">
        <f t="shared" ref="AZ78:CE78" si="119">IF(AZ$3&lt;$C$31,0,IF(AZ$3&lt;=$C$32,($I54/($C$32-$C$31+1)),0))</f>
        <v>0</v>
      </c>
      <c r="BA78" s="100">
        <f t="shared" si="119"/>
        <v>0</v>
      </c>
      <c r="BB78" s="100">
        <f t="shared" si="119"/>
        <v>0</v>
      </c>
      <c r="BC78" s="100">
        <f t="shared" si="119"/>
        <v>0</v>
      </c>
      <c r="BD78" s="100">
        <f t="shared" si="119"/>
        <v>0</v>
      </c>
      <c r="BE78" s="100">
        <f t="shared" si="119"/>
        <v>0</v>
      </c>
      <c r="BF78" s="100">
        <f t="shared" si="119"/>
        <v>0</v>
      </c>
      <c r="BG78" s="100">
        <f t="shared" si="119"/>
        <v>0</v>
      </c>
      <c r="BH78" s="100">
        <f t="shared" si="119"/>
        <v>0</v>
      </c>
      <c r="BI78" s="100">
        <f t="shared" si="119"/>
        <v>0</v>
      </c>
      <c r="BJ78" s="100">
        <f t="shared" si="119"/>
        <v>0</v>
      </c>
      <c r="BK78" s="100">
        <f t="shared" si="119"/>
        <v>0</v>
      </c>
      <c r="BL78" s="100">
        <f t="shared" si="119"/>
        <v>0</v>
      </c>
      <c r="BM78" s="100">
        <f t="shared" si="119"/>
        <v>0</v>
      </c>
      <c r="BN78" s="100">
        <f t="shared" si="119"/>
        <v>0</v>
      </c>
      <c r="BO78" s="100">
        <f t="shared" si="119"/>
        <v>0</v>
      </c>
      <c r="BP78" s="100">
        <f t="shared" si="119"/>
        <v>0</v>
      </c>
      <c r="BQ78" s="100">
        <f t="shared" si="119"/>
        <v>0</v>
      </c>
      <c r="BR78" s="100">
        <f t="shared" si="119"/>
        <v>0</v>
      </c>
      <c r="BS78" s="100">
        <f t="shared" si="119"/>
        <v>0</v>
      </c>
      <c r="BT78" s="100">
        <f t="shared" si="119"/>
        <v>0</v>
      </c>
      <c r="BU78" s="100">
        <f t="shared" si="119"/>
        <v>0</v>
      </c>
      <c r="BV78" s="100">
        <f t="shared" si="119"/>
        <v>0</v>
      </c>
      <c r="BW78" s="100">
        <f t="shared" si="119"/>
        <v>0</v>
      </c>
      <c r="BX78" s="100">
        <f t="shared" si="119"/>
        <v>0</v>
      </c>
      <c r="BY78" s="100">
        <f t="shared" si="119"/>
        <v>0</v>
      </c>
      <c r="BZ78" s="100">
        <f t="shared" si="119"/>
        <v>0</v>
      </c>
      <c r="CA78" s="100">
        <f t="shared" si="119"/>
        <v>0</v>
      </c>
      <c r="CB78" s="100">
        <f t="shared" si="119"/>
        <v>0</v>
      </c>
      <c r="CC78" s="100">
        <f t="shared" si="119"/>
        <v>0</v>
      </c>
      <c r="CD78" s="100">
        <f t="shared" si="119"/>
        <v>0</v>
      </c>
      <c r="CE78" s="100">
        <f t="shared" si="119"/>
        <v>0</v>
      </c>
      <c r="CF78" s="100">
        <f t="shared" ref="CF78:CU78" si="120">IF(CF$3&lt;$C$31,0,IF(CF$3&lt;=$C$32,($I54/($C$32-$C$31+1)),0))</f>
        <v>0</v>
      </c>
      <c r="CG78" s="100">
        <f t="shared" si="120"/>
        <v>0</v>
      </c>
      <c r="CH78" s="100">
        <f t="shared" si="120"/>
        <v>0</v>
      </c>
      <c r="CI78" s="100">
        <f t="shared" si="120"/>
        <v>0</v>
      </c>
      <c r="CJ78" s="100">
        <f t="shared" si="120"/>
        <v>0</v>
      </c>
      <c r="CK78" s="100">
        <f t="shared" si="120"/>
        <v>0</v>
      </c>
      <c r="CL78" s="100">
        <f t="shared" si="120"/>
        <v>0</v>
      </c>
      <c r="CM78" s="100">
        <f t="shared" si="120"/>
        <v>0</v>
      </c>
      <c r="CN78" s="100">
        <f t="shared" si="120"/>
        <v>0</v>
      </c>
      <c r="CO78" s="100">
        <f t="shared" si="120"/>
        <v>0</v>
      </c>
      <c r="CP78" s="100">
        <f t="shared" si="120"/>
        <v>0</v>
      </c>
      <c r="CQ78" s="100">
        <f t="shared" si="120"/>
        <v>0</v>
      </c>
      <c r="CR78" s="100">
        <f t="shared" si="120"/>
        <v>0</v>
      </c>
      <c r="CS78" s="100">
        <f t="shared" si="120"/>
        <v>0</v>
      </c>
      <c r="CT78" s="100">
        <f t="shared" si="120"/>
        <v>0</v>
      </c>
      <c r="CU78" s="100">
        <f t="shared" si="120"/>
        <v>0</v>
      </c>
    </row>
    <row r="79" spans="7:100" x14ac:dyDescent="0.35">
      <c r="G79" s="123" t="s">
        <v>139</v>
      </c>
      <c r="H79" s="124"/>
      <c r="Q79" s="94" t="str">
        <f t="shared" si="116"/>
        <v>Early Bird - 2 Bedroom</v>
      </c>
      <c r="R79" s="99">
        <f t="shared" ca="1" si="117"/>
        <v>12.999999999999998</v>
      </c>
      <c r="S79" s="94"/>
      <c r="T79" s="100">
        <f t="shared" ref="T79:AY79" si="121">IF(T$3&lt;$C$31,0,IF(T$3&lt;=$C$32,($I55/($C$32-$C$31+1)),0))</f>
        <v>0</v>
      </c>
      <c r="U79" s="100">
        <f t="shared" si="121"/>
        <v>0</v>
      </c>
      <c r="V79" s="100">
        <f t="shared" si="121"/>
        <v>0</v>
      </c>
      <c r="W79" s="100">
        <f t="shared" ca="1" si="121"/>
        <v>2.1666666666666665</v>
      </c>
      <c r="X79" s="100">
        <f t="shared" ca="1" si="121"/>
        <v>2.1666666666666665</v>
      </c>
      <c r="Y79" s="100">
        <f t="shared" ca="1" si="121"/>
        <v>2.1666666666666665</v>
      </c>
      <c r="Z79" s="100">
        <f t="shared" ca="1" si="121"/>
        <v>2.1666666666666665</v>
      </c>
      <c r="AA79" s="100">
        <f t="shared" ca="1" si="121"/>
        <v>2.1666666666666665</v>
      </c>
      <c r="AB79" s="100">
        <f t="shared" ca="1" si="121"/>
        <v>2.1666666666666665</v>
      </c>
      <c r="AC79" s="100">
        <f t="shared" si="121"/>
        <v>0</v>
      </c>
      <c r="AD79" s="100">
        <f t="shared" si="121"/>
        <v>0</v>
      </c>
      <c r="AE79" s="100">
        <f t="shared" si="121"/>
        <v>0</v>
      </c>
      <c r="AF79" s="100">
        <f t="shared" si="121"/>
        <v>0</v>
      </c>
      <c r="AG79" s="100">
        <f t="shared" si="121"/>
        <v>0</v>
      </c>
      <c r="AH79" s="100">
        <f t="shared" si="121"/>
        <v>0</v>
      </c>
      <c r="AI79" s="100">
        <f t="shared" si="121"/>
        <v>0</v>
      </c>
      <c r="AJ79" s="100">
        <f t="shared" si="121"/>
        <v>0</v>
      </c>
      <c r="AK79" s="100">
        <f t="shared" si="121"/>
        <v>0</v>
      </c>
      <c r="AL79" s="100">
        <f t="shared" si="121"/>
        <v>0</v>
      </c>
      <c r="AM79" s="100">
        <f t="shared" si="121"/>
        <v>0</v>
      </c>
      <c r="AN79" s="100">
        <f t="shared" si="121"/>
        <v>0</v>
      </c>
      <c r="AO79" s="100">
        <f t="shared" si="121"/>
        <v>0</v>
      </c>
      <c r="AP79" s="100">
        <f t="shared" si="121"/>
        <v>0</v>
      </c>
      <c r="AQ79" s="100">
        <f t="shared" si="121"/>
        <v>0</v>
      </c>
      <c r="AR79" s="100">
        <f t="shared" si="121"/>
        <v>0</v>
      </c>
      <c r="AS79" s="100">
        <f t="shared" si="121"/>
        <v>0</v>
      </c>
      <c r="AT79" s="100">
        <f t="shared" si="121"/>
        <v>0</v>
      </c>
      <c r="AU79" s="100">
        <f t="shared" si="121"/>
        <v>0</v>
      </c>
      <c r="AV79" s="100">
        <f t="shared" si="121"/>
        <v>0</v>
      </c>
      <c r="AW79" s="100">
        <f t="shared" si="121"/>
        <v>0</v>
      </c>
      <c r="AX79" s="100">
        <f t="shared" si="121"/>
        <v>0</v>
      </c>
      <c r="AY79" s="100">
        <f t="shared" si="121"/>
        <v>0</v>
      </c>
      <c r="AZ79" s="100">
        <f t="shared" ref="AZ79:CE79" si="122">IF(AZ$3&lt;$C$31,0,IF(AZ$3&lt;=$C$32,($I55/($C$32-$C$31+1)),0))</f>
        <v>0</v>
      </c>
      <c r="BA79" s="100">
        <f t="shared" si="122"/>
        <v>0</v>
      </c>
      <c r="BB79" s="100">
        <f t="shared" si="122"/>
        <v>0</v>
      </c>
      <c r="BC79" s="100">
        <f t="shared" si="122"/>
        <v>0</v>
      </c>
      <c r="BD79" s="100">
        <f t="shared" si="122"/>
        <v>0</v>
      </c>
      <c r="BE79" s="100">
        <f t="shared" si="122"/>
        <v>0</v>
      </c>
      <c r="BF79" s="100">
        <f t="shared" si="122"/>
        <v>0</v>
      </c>
      <c r="BG79" s="100">
        <f t="shared" si="122"/>
        <v>0</v>
      </c>
      <c r="BH79" s="100">
        <f t="shared" si="122"/>
        <v>0</v>
      </c>
      <c r="BI79" s="100">
        <f t="shared" si="122"/>
        <v>0</v>
      </c>
      <c r="BJ79" s="100">
        <f t="shared" si="122"/>
        <v>0</v>
      </c>
      <c r="BK79" s="100">
        <f t="shared" si="122"/>
        <v>0</v>
      </c>
      <c r="BL79" s="100">
        <f t="shared" si="122"/>
        <v>0</v>
      </c>
      <c r="BM79" s="100">
        <f t="shared" si="122"/>
        <v>0</v>
      </c>
      <c r="BN79" s="100">
        <f t="shared" si="122"/>
        <v>0</v>
      </c>
      <c r="BO79" s="100">
        <f t="shared" si="122"/>
        <v>0</v>
      </c>
      <c r="BP79" s="100">
        <f t="shared" si="122"/>
        <v>0</v>
      </c>
      <c r="BQ79" s="100">
        <f t="shared" si="122"/>
        <v>0</v>
      </c>
      <c r="BR79" s="100">
        <f t="shared" si="122"/>
        <v>0</v>
      </c>
      <c r="BS79" s="100">
        <f t="shared" si="122"/>
        <v>0</v>
      </c>
      <c r="BT79" s="100">
        <f t="shared" si="122"/>
        <v>0</v>
      </c>
      <c r="BU79" s="100">
        <f t="shared" si="122"/>
        <v>0</v>
      </c>
      <c r="BV79" s="100">
        <f t="shared" si="122"/>
        <v>0</v>
      </c>
      <c r="BW79" s="100">
        <f t="shared" si="122"/>
        <v>0</v>
      </c>
      <c r="BX79" s="100">
        <f t="shared" si="122"/>
        <v>0</v>
      </c>
      <c r="BY79" s="100">
        <f t="shared" si="122"/>
        <v>0</v>
      </c>
      <c r="BZ79" s="100">
        <f t="shared" si="122"/>
        <v>0</v>
      </c>
      <c r="CA79" s="100">
        <f t="shared" si="122"/>
        <v>0</v>
      </c>
      <c r="CB79" s="100">
        <f t="shared" si="122"/>
        <v>0</v>
      </c>
      <c r="CC79" s="100">
        <f t="shared" si="122"/>
        <v>0</v>
      </c>
      <c r="CD79" s="100">
        <f t="shared" si="122"/>
        <v>0</v>
      </c>
      <c r="CE79" s="100">
        <f t="shared" si="122"/>
        <v>0</v>
      </c>
      <c r="CF79" s="100">
        <f t="shared" ref="CF79:CU79" si="123">IF(CF$3&lt;$C$31,0,IF(CF$3&lt;=$C$32,($I55/($C$32-$C$31+1)),0))</f>
        <v>0</v>
      </c>
      <c r="CG79" s="100">
        <f t="shared" si="123"/>
        <v>0</v>
      </c>
      <c r="CH79" s="100">
        <f t="shared" si="123"/>
        <v>0</v>
      </c>
      <c r="CI79" s="100">
        <f t="shared" si="123"/>
        <v>0</v>
      </c>
      <c r="CJ79" s="100">
        <f t="shared" si="123"/>
        <v>0</v>
      </c>
      <c r="CK79" s="100">
        <f t="shared" si="123"/>
        <v>0</v>
      </c>
      <c r="CL79" s="100">
        <f t="shared" si="123"/>
        <v>0</v>
      </c>
      <c r="CM79" s="100">
        <f t="shared" si="123"/>
        <v>0</v>
      </c>
      <c r="CN79" s="100">
        <f t="shared" si="123"/>
        <v>0</v>
      </c>
      <c r="CO79" s="100">
        <f t="shared" si="123"/>
        <v>0</v>
      </c>
      <c r="CP79" s="100">
        <f t="shared" si="123"/>
        <v>0</v>
      </c>
      <c r="CQ79" s="100">
        <f t="shared" si="123"/>
        <v>0</v>
      </c>
      <c r="CR79" s="100">
        <f t="shared" si="123"/>
        <v>0</v>
      </c>
      <c r="CS79" s="100">
        <f t="shared" si="123"/>
        <v>0</v>
      </c>
      <c r="CT79" s="100">
        <f t="shared" si="123"/>
        <v>0</v>
      </c>
      <c r="CU79" s="100">
        <f t="shared" si="123"/>
        <v>0</v>
      </c>
    </row>
    <row r="80" spans="7:100" x14ac:dyDescent="0.35">
      <c r="G80" s="125" t="s">
        <v>86</v>
      </c>
      <c r="H80" s="126">
        <f>K9</f>
        <v>105200000</v>
      </c>
      <c r="Q80" s="94" t="str">
        <f t="shared" si="116"/>
        <v>Market - 1 Bedroom</v>
      </c>
      <c r="R80" s="99">
        <f t="shared" ca="1" si="117"/>
        <v>37</v>
      </c>
      <c r="S80" s="94"/>
      <c r="T80" s="100">
        <f t="shared" ref="T80:AY80" si="124">IF(T$3&lt;$C$33,0,IF(T$3&lt;=$C$34,($I56/($C$34-$C$33+1)),0))</f>
        <v>0</v>
      </c>
      <c r="U80" s="100">
        <f t="shared" si="124"/>
        <v>0</v>
      </c>
      <c r="V80" s="100">
        <f t="shared" si="124"/>
        <v>0</v>
      </c>
      <c r="W80" s="100">
        <f t="shared" si="124"/>
        <v>0</v>
      </c>
      <c r="X80" s="100">
        <f t="shared" si="124"/>
        <v>0</v>
      </c>
      <c r="Y80" s="100">
        <f t="shared" si="124"/>
        <v>0</v>
      </c>
      <c r="Z80" s="100">
        <f t="shared" si="124"/>
        <v>0</v>
      </c>
      <c r="AA80" s="100">
        <f t="shared" si="124"/>
        <v>0</v>
      </c>
      <c r="AB80" s="100">
        <f t="shared" si="124"/>
        <v>0</v>
      </c>
      <c r="AC80" s="100">
        <f t="shared" ca="1" si="124"/>
        <v>2.6428571428571428</v>
      </c>
      <c r="AD80" s="100">
        <f t="shared" ca="1" si="124"/>
        <v>2.6428571428571428</v>
      </c>
      <c r="AE80" s="100">
        <f t="shared" ca="1" si="124"/>
        <v>2.6428571428571428</v>
      </c>
      <c r="AF80" s="100">
        <f t="shared" ca="1" si="124"/>
        <v>2.6428571428571428</v>
      </c>
      <c r="AG80" s="100">
        <f t="shared" ca="1" si="124"/>
        <v>2.6428571428571428</v>
      </c>
      <c r="AH80" s="100">
        <f t="shared" ca="1" si="124"/>
        <v>2.6428571428571428</v>
      </c>
      <c r="AI80" s="100">
        <f t="shared" ca="1" si="124"/>
        <v>2.6428571428571428</v>
      </c>
      <c r="AJ80" s="100">
        <f t="shared" ca="1" si="124"/>
        <v>2.6428571428571428</v>
      </c>
      <c r="AK80" s="100">
        <f t="shared" ca="1" si="124"/>
        <v>2.6428571428571428</v>
      </c>
      <c r="AL80" s="100">
        <f t="shared" ca="1" si="124"/>
        <v>2.6428571428571428</v>
      </c>
      <c r="AM80" s="100">
        <f t="shared" ca="1" si="124"/>
        <v>2.6428571428571428</v>
      </c>
      <c r="AN80" s="100">
        <f t="shared" ca="1" si="124"/>
        <v>2.6428571428571428</v>
      </c>
      <c r="AO80" s="100">
        <f t="shared" ca="1" si="124"/>
        <v>2.6428571428571428</v>
      </c>
      <c r="AP80" s="100">
        <f t="shared" ca="1" si="124"/>
        <v>2.6428571428571428</v>
      </c>
      <c r="AQ80" s="100">
        <f t="shared" si="124"/>
        <v>0</v>
      </c>
      <c r="AR80" s="100">
        <f t="shared" si="124"/>
        <v>0</v>
      </c>
      <c r="AS80" s="100">
        <f t="shared" si="124"/>
        <v>0</v>
      </c>
      <c r="AT80" s="100">
        <f t="shared" si="124"/>
        <v>0</v>
      </c>
      <c r="AU80" s="100">
        <f t="shared" si="124"/>
        <v>0</v>
      </c>
      <c r="AV80" s="100">
        <f t="shared" si="124"/>
        <v>0</v>
      </c>
      <c r="AW80" s="100">
        <f t="shared" si="124"/>
        <v>0</v>
      </c>
      <c r="AX80" s="100">
        <f t="shared" si="124"/>
        <v>0</v>
      </c>
      <c r="AY80" s="100">
        <f t="shared" si="124"/>
        <v>0</v>
      </c>
      <c r="AZ80" s="100">
        <f t="shared" ref="AZ80:CE80" si="125">IF(AZ$3&lt;$C$33,0,IF(AZ$3&lt;=$C$34,($I56/($C$34-$C$33+1)),0))</f>
        <v>0</v>
      </c>
      <c r="BA80" s="100">
        <f t="shared" si="125"/>
        <v>0</v>
      </c>
      <c r="BB80" s="100">
        <f t="shared" si="125"/>
        <v>0</v>
      </c>
      <c r="BC80" s="100">
        <f t="shared" si="125"/>
        <v>0</v>
      </c>
      <c r="BD80" s="100">
        <f t="shared" si="125"/>
        <v>0</v>
      </c>
      <c r="BE80" s="100">
        <f t="shared" si="125"/>
        <v>0</v>
      </c>
      <c r="BF80" s="100">
        <f t="shared" si="125"/>
        <v>0</v>
      </c>
      <c r="BG80" s="100">
        <f t="shared" si="125"/>
        <v>0</v>
      </c>
      <c r="BH80" s="100">
        <f t="shared" si="125"/>
        <v>0</v>
      </c>
      <c r="BI80" s="100">
        <f t="shared" si="125"/>
        <v>0</v>
      </c>
      <c r="BJ80" s="100">
        <f t="shared" si="125"/>
        <v>0</v>
      </c>
      <c r="BK80" s="100">
        <f t="shared" si="125"/>
        <v>0</v>
      </c>
      <c r="BL80" s="100">
        <f t="shared" si="125"/>
        <v>0</v>
      </c>
      <c r="BM80" s="100">
        <f t="shared" si="125"/>
        <v>0</v>
      </c>
      <c r="BN80" s="100">
        <f t="shared" si="125"/>
        <v>0</v>
      </c>
      <c r="BO80" s="100">
        <f t="shared" si="125"/>
        <v>0</v>
      </c>
      <c r="BP80" s="100">
        <f t="shared" si="125"/>
        <v>0</v>
      </c>
      <c r="BQ80" s="100">
        <f t="shared" si="125"/>
        <v>0</v>
      </c>
      <c r="BR80" s="100">
        <f t="shared" si="125"/>
        <v>0</v>
      </c>
      <c r="BS80" s="100">
        <f t="shared" si="125"/>
        <v>0</v>
      </c>
      <c r="BT80" s="100">
        <f t="shared" si="125"/>
        <v>0</v>
      </c>
      <c r="BU80" s="100">
        <f t="shared" si="125"/>
        <v>0</v>
      </c>
      <c r="BV80" s="100">
        <f t="shared" si="125"/>
        <v>0</v>
      </c>
      <c r="BW80" s="100">
        <f t="shared" si="125"/>
        <v>0</v>
      </c>
      <c r="BX80" s="100">
        <f t="shared" si="125"/>
        <v>0</v>
      </c>
      <c r="BY80" s="100">
        <f t="shared" si="125"/>
        <v>0</v>
      </c>
      <c r="BZ80" s="100">
        <f t="shared" si="125"/>
        <v>0</v>
      </c>
      <c r="CA80" s="100">
        <f t="shared" si="125"/>
        <v>0</v>
      </c>
      <c r="CB80" s="100">
        <f t="shared" si="125"/>
        <v>0</v>
      </c>
      <c r="CC80" s="100">
        <f t="shared" si="125"/>
        <v>0</v>
      </c>
      <c r="CD80" s="100">
        <f t="shared" si="125"/>
        <v>0</v>
      </c>
      <c r="CE80" s="100">
        <f t="shared" si="125"/>
        <v>0</v>
      </c>
      <c r="CF80" s="100">
        <f t="shared" ref="CF80:CU80" si="126">IF(CF$3&lt;$C$33,0,IF(CF$3&lt;=$C$34,($I56/($C$34-$C$33+1)),0))</f>
        <v>0</v>
      </c>
      <c r="CG80" s="100">
        <f t="shared" si="126"/>
        <v>0</v>
      </c>
      <c r="CH80" s="100">
        <f t="shared" si="126"/>
        <v>0</v>
      </c>
      <c r="CI80" s="100">
        <f t="shared" si="126"/>
        <v>0</v>
      </c>
      <c r="CJ80" s="100">
        <f t="shared" si="126"/>
        <v>0</v>
      </c>
      <c r="CK80" s="100">
        <f t="shared" si="126"/>
        <v>0</v>
      </c>
      <c r="CL80" s="100">
        <f t="shared" si="126"/>
        <v>0</v>
      </c>
      <c r="CM80" s="100">
        <f t="shared" si="126"/>
        <v>0</v>
      </c>
      <c r="CN80" s="100">
        <f t="shared" si="126"/>
        <v>0</v>
      </c>
      <c r="CO80" s="100">
        <f t="shared" si="126"/>
        <v>0</v>
      </c>
      <c r="CP80" s="100">
        <f t="shared" si="126"/>
        <v>0</v>
      </c>
      <c r="CQ80" s="100">
        <f t="shared" si="126"/>
        <v>0</v>
      </c>
      <c r="CR80" s="100">
        <f t="shared" si="126"/>
        <v>0</v>
      </c>
      <c r="CS80" s="100">
        <f t="shared" si="126"/>
        <v>0</v>
      </c>
      <c r="CT80" s="100">
        <f t="shared" si="126"/>
        <v>0</v>
      </c>
      <c r="CU80" s="100">
        <f t="shared" si="126"/>
        <v>0</v>
      </c>
    </row>
    <row r="81" spans="7:99" x14ac:dyDescent="0.35">
      <c r="G81" s="125" t="s">
        <v>87</v>
      </c>
      <c r="H81" s="127">
        <f ca="1">SUM(K10:K11)</f>
        <v>465099141.62200004</v>
      </c>
      <c r="Q81" s="94" t="str">
        <f t="shared" si="116"/>
        <v>Market - 2 Bedroom</v>
      </c>
      <c r="R81" s="99">
        <f ca="1">SUM(T81:CU81)</f>
        <v>19.999999999999996</v>
      </c>
      <c r="S81" s="94"/>
      <c r="T81" s="100">
        <f t="shared" ref="T81:AY81" si="127">IF(T$3&lt;$C$33,0,IF(T$3&lt;=$C$34,($I57/($C$34-$C$33+1)),0))</f>
        <v>0</v>
      </c>
      <c r="U81" s="100">
        <f t="shared" si="127"/>
        <v>0</v>
      </c>
      <c r="V81" s="100">
        <f t="shared" si="127"/>
        <v>0</v>
      </c>
      <c r="W81" s="100">
        <f t="shared" si="127"/>
        <v>0</v>
      </c>
      <c r="X81" s="100">
        <f t="shared" si="127"/>
        <v>0</v>
      </c>
      <c r="Y81" s="100">
        <f t="shared" si="127"/>
        <v>0</v>
      </c>
      <c r="Z81" s="100">
        <f t="shared" si="127"/>
        <v>0</v>
      </c>
      <c r="AA81" s="100">
        <f t="shared" si="127"/>
        <v>0</v>
      </c>
      <c r="AB81" s="100">
        <f t="shared" si="127"/>
        <v>0</v>
      </c>
      <c r="AC81" s="100">
        <f t="shared" ca="1" si="127"/>
        <v>1.4285714285714286</v>
      </c>
      <c r="AD81" s="100">
        <f t="shared" ca="1" si="127"/>
        <v>1.4285714285714286</v>
      </c>
      <c r="AE81" s="100">
        <f t="shared" ca="1" si="127"/>
        <v>1.4285714285714286</v>
      </c>
      <c r="AF81" s="100">
        <f t="shared" ca="1" si="127"/>
        <v>1.4285714285714286</v>
      </c>
      <c r="AG81" s="100">
        <f t="shared" ca="1" si="127"/>
        <v>1.4285714285714286</v>
      </c>
      <c r="AH81" s="100">
        <f t="shared" ca="1" si="127"/>
        <v>1.4285714285714286</v>
      </c>
      <c r="AI81" s="100">
        <f t="shared" ca="1" si="127"/>
        <v>1.4285714285714286</v>
      </c>
      <c r="AJ81" s="100">
        <f t="shared" ca="1" si="127"/>
        <v>1.4285714285714286</v>
      </c>
      <c r="AK81" s="100">
        <f t="shared" ca="1" si="127"/>
        <v>1.4285714285714286</v>
      </c>
      <c r="AL81" s="100">
        <f t="shared" ca="1" si="127"/>
        <v>1.4285714285714286</v>
      </c>
      <c r="AM81" s="100">
        <f t="shared" ca="1" si="127"/>
        <v>1.4285714285714286</v>
      </c>
      <c r="AN81" s="100">
        <f t="shared" ca="1" si="127"/>
        <v>1.4285714285714286</v>
      </c>
      <c r="AO81" s="100">
        <f t="shared" ca="1" si="127"/>
        <v>1.4285714285714286</v>
      </c>
      <c r="AP81" s="100">
        <f t="shared" ca="1" si="127"/>
        <v>1.4285714285714286</v>
      </c>
      <c r="AQ81" s="100">
        <f t="shared" si="127"/>
        <v>0</v>
      </c>
      <c r="AR81" s="100">
        <f t="shared" si="127"/>
        <v>0</v>
      </c>
      <c r="AS81" s="100">
        <f t="shared" si="127"/>
        <v>0</v>
      </c>
      <c r="AT81" s="100">
        <f t="shared" si="127"/>
        <v>0</v>
      </c>
      <c r="AU81" s="100">
        <f t="shared" si="127"/>
        <v>0</v>
      </c>
      <c r="AV81" s="100">
        <f t="shared" si="127"/>
        <v>0</v>
      </c>
      <c r="AW81" s="100">
        <f t="shared" si="127"/>
        <v>0</v>
      </c>
      <c r="AX81" s="100">
        <f t="shared" si="127"/>
        <v>0</v>
      </c>
      <c r="AY81" s="100">
        <f t="shared" si="127"/>
        <v>0</v>
      </c>
      <c r="AZ81" s="100">
        <f t="shared" ref="AZ81:CE81" si="128">IF(AZ$3&lt;$C$33,0,IF(AZ$3&lt;=$C$34,($I57/($C$34-$C$33+1)),0))</f>
        <v>0</v>
      </c>
      <c r="BA81" s="100">
        <f t="shared" si="128"/>
        <v>0</v>
      </c>
      <c r="BB81" s="100">
        <f t="shared" si="128"/>
        <v>0</v>
      </c>
      <c r="BC81" s="100">
        <f t="shared" si="128"/>
        <v>0</v>
      </c>
      <c r="BD81" s="100">
        <f t="shared" si="128"/>
        <v>0</v>
      </c>
      <c r="BE81" s="100">
        <f t="shared" si="128"/>
        <v>0</v>
      </c>
      <c r="BF81" s="100">
        <f t="shared" si="128"/>
        <v>0</v>
      </c>
      <c r="BG81" s="100">
        <f t="shared" si="128"/>
        <v>0</v>
      </c>
      <c r="BH81" s="100">
        <f t="shared" si="128"/>
        <v>0</v>
      </c>
      <c r="BI81" s="100">
        <f t="shared" si="128"/>
        <v>0</v>
      </c>
      <c r="BJ81" s="100">
        <f t="shared" si="128"/>
        <v>0</v>
      </c>
      <c r="BK81" s="100">
        <f t="shared" si="128"/>
        <v>0</v>
      </c>
      <c r="BL81" s="100">
        <f t="shared" si="128"/>
        <v>0</v>
      </c>
      <c r="BM81" s="100">
        <f t="shared" si="128"/>
        <v>0</v>
      </c>
      <c r="BN81" s="100">
        <f t="shared" si="128"/>
        <v>0</v>
      </c>
      <c r="BO81" s="100">
        <f t="shared" si="128"/>
        <v>0</v>
      </c>
      <c r="BP81" s="100">
        <f t="shared" si="128"/>
        <v>0</v>
      </c>
      <c r="BQ81" s="100">
        <f t="shared" si="128"/>
        <v>0</v>
      </c>
      <c r="BR81" s="100">
        <f t="shared" si="128"/>
        <v>0</v>
      </c>
      <c r="BS81" s="100">
        <f t="shared" si="128"/>
        <v>0</v>
      </c>
      <c r="BT81" s="100">
        <f t="shared" si="128"/>
        <v>0</v>
      </c>
      <c r="BU81" s="100">
        <f t="shared" si="128"/>
        <v>0</v>
      </c>
      <c r="BV81" s="100">
        <f t="shared" si="128"/>
        <v>0</v>
      </c>
      <c r="BW81" s="100">
        <f t="shared" si="128"/>
        <v>0</v>
      </c>
      <c r="BX81" s="100">
        <f t="shared" si="128"/>
        <v>0</v>
      </c>
      <c r="BY81" s="100">
        <f t="shared" si="128"/>
        <v>0</v>
      </c>
      <c r="BZ81" s="100">
        <f t="shared" si="128"/>
        <v>0</v>
      </c>
      <c r="CA81" s="100">
        <f t="shared" si="128"/>
        <v>0</v>
      </c>
      <c r="CB81" s="100">
        <f t="shared" si="128"/>
        <v>0</v>
      </c>
      <c r="CC81" s="100">
        <f t="shared" si="128"/>
        <v>0</v>
      </c>
      <c r="CD81" s="100">
        <f t="shared" si="128"/>
        <v>0</v>
      </c>
      <c r="CE81" s="100">
        <f t="shared" si="128"/>
        <v>0</v>
      </c>
      <c r="CF81" s="100">
        <f t="shared" ref="CF81:CU81" si="129">IF(CF$3&lt;$C$33,0,IF(CF$3&lt;=$C$34,($I57/($C$34-$C$33+1)),0))</f>
        <v>0</v>
      </c>
      <c r="CG81" s="100">
        <f t="shared" si="129"/>
        <v>0</v>
      </c>
      <c r="CH81" s="100">
        <f t="shared" si="129"/>
        <v>0</v>
      </c>
      <c r="CI81" s="100">
        <f t="shared" si="129"/>
        <v>0</v>
      </c>
      <c r="CJ81" s="100">
        <f t="shared" si="129"/>
        <v>0</v>
      </c>
      <c r="CK81" s="100">
        <f t="shared" si="129"/>
        <v>0</v>
      </c>
      <c r="CL81" s="100">
        <f t="shared" si="129"/>
        <v>0</v>
      </c>
      <c r="CM81" s="100">
        <f t="shared" si="129"/>
        <v>0</v>
      </c>
      <c r="CN81" s="100">
        <f t="shared" si="129"/>
        <v>0</v>
      </c>
      <c r="CO81" s="100">
        <f t="shared" si="129"/>
        <v>0</v>
      </c>
      <c r="CP81" s="100">
        <f t="shared" si="129"/>
        <v>0</v>
      </c>
      <c r="CQ81" s="100">
        <f t="shared" si="129"/>
        <v>0</v>
      </c>
      <c r="CR81" s="100">
        <f t="shared" si="129"/>
        <v>0</v>
      </c>
      <c r="CS81" s="100">
        <f t="shared" si="129"/>
        <v>0</v>
      </c>
      <c r="CT81" s="100">
        <f t="shared" si="129"/>
        <v>0</v>
      </c>
      <c r="CU81" s="100">
        <f t="shared" si="129"/>
        <v>0</v>
      </c>
    </row>
    <row r="82" spans="7:99" x14ac:dyDescent="0.35">
      <c r="G82" s="125" t="s">
        <v>140</v>
      </c>
      <c r="H82" s="127">
        <f ca="1">SUM(K12:K15)</f>
        <v>57175034.047131717</v>
      </c>
      <c r="Q82" s="94" t="str">
        <f t="shared" si="116"/>
        <v>Market + - 1 Bedroom</v>
      </c>
      <c r="R82" s="99">
        <f t="shared" ref="R82:R83" ca="1" si="130">SUM(T82:CU82)</f>
        <v>31.999999999999993</v>
      </c>
      <c r="S82" s="94"/>
      <c r="T82" s="100">
        <f t="shared" ref="T82:AY82" si="131">IF(T$3&lt;$C$35,0,IF(T$3&lt;=$C$36,($I58/($C$36-$C$35+1)),0))</f>
        <v>0</v>
      </c>
      <c r="U82" s="100">
        <f t="shared" si="131"/>
        <v>0</v>
      </c>
      <c r="V82" s="100">
        <f t="shared" si="131"/>
        <v>0</v>
      </c>
      <c r="W82" s="100">
        <f t="shared" si="131"/>
        <v>0</v>
      </c>
      <c r="X82" s="100">
        <f t="shared" si="131"/>
        <v>0</v>
      </c>
      <c r="Y82" s="100">
        <f t="shared" si="131"/>
        <v>0</v>
      </c>
      <c r="Z82" s="100">
        <f t="shared" si="131"/>
        <v>0</v>
      </c>
      <c r="AA82" s="100">
        <f t="shared" si="131"/>
        <v>0</v>
      </c>
      <c r="AB82" s="100">
        <f t="shared" si="131"/>
        <v>0</v>
      </c>
      <c r="AC82" s="100">
        <f t="shared" si="131"/>
        <v>0</v>
      </c>
      <c r="AD82" s="100">
        <f t="shared" si="131"/>
        <v>0</v>
      </c>
      <c r="AE82" s="100">
        <f t="shared" si="131"/>
        <v>0</v>
      </c>
      <c r="AF82" s="100">
        <f t="shared" si="131"/>
        <v>0</v>
      </c>
      <c r="AG82" s="100">
        <f t="shared" si="131"/>
        <v>0</v>
      </c>
      <c r="AH82" s="100">
        <f t="shared" si="131"/>
        <v>0</v>
      </c>
      <c r="AI82" s="100">
        <f t="shared" si="131"/>
        <v>0</v>
      </c>
      <c r="AJ82" s="100">
        <f t="shared" si="131"/>
        <v>0</v>
      </c>
      <c r="AK82" s="100">
        <f t="shared" si="131"/>
        <v>0</v>
      </c>
      <c r="AL82" s="100">
        <f t="shared" si="131"/>
        <v>0</v>
      </c>
      <c r="AM82" s="100">
        <f t="shared" si="131"/>
        <v>0</v>
      </c>
      <c r="AN82" s="100">
        <f t="shared" si="131"/>
        <v>0</v>
      </c>
      <c r="AO82" s="100">
        <f t="shared" si="131"/>
        <v>0</v>
      </c>
      <c r="AP82" s="100">
        <f t="shared" si="131"/>
        <v>0</v>
      </c>
      <c r="AQ82" s="100">
        <f t="shared" ca="1" si="131"/>
        <v>4.5714285714285712</v>
      </c>
      <c r="AR82" s="100">
        <f t="shared" ca="1" si="131"/>
        <v>4.5714285714285712</v>
      </c>
      <c r="AS82" s="100">
        <f t="shared" ca="1" si="131"/>
        <v>4.5714285714285712</v>
      </c>
      <c r="AT82" s="100">
        <f t="shared" ca="1" si="131"/>
        <v>4.5714285714285712</v>
      </c>
      <c r="AU82" s="100">
        <f t="shared" ca="1" si="131"/>
        <v>4.5714285714285712</v>
      </c>
      <c r="AV82" s="100">
        <f t="shared" ca="1" si="131"/>
        <v>4.5714285714285712</v>
      </c>
      <c r="AW82" s="100">
        <f t="shared" ca="1" si="131"/>
        <v>4.5714285714285712</v>
      </c>
      <c r="AX82" s="100">
        <f t="shared" si="131"/>
        <v>0</v>
      </c>
      <c r="AY82" s="100">
        <f t="shared" si="131"/>
        <v>0</v>
      </c>
      <c r="AZ82" s="100">
        <f t="shared" ref="AZ82:CE82" si="132">IF(AZ$3&lt;$C$35,0,IF(AZ$3&lt;=$C$36,($I58/($C$36-$C$35+1)),0))</f>
        <v>0</v>
      </c>
      <c r="BA82" s="100">
        <f t="shared" si="132"/>
        <v>0</v>
      </c>
      <c r="BB82" s="100">
        <f t="shared" si="132"/>
        <v>0</v>
      </c>
      <c r="BC82" s="100">
        <f t="shared" si="132"/>
        <v>0</v>
      </c>
      <c r="BD82" s="100">
        <f t="shared" si="132"/>
        <v>0</v>
      </c>
      <c r="BE82" s="100">
        <f t="shared" si="132"/>
        <v>0</v>
      </c>
      <c r="BF82" s="100">
        <f t="shared" si="132"/>
        <v>0</v>
      </c>
      <c r="BG82" s="100">
        <f t="shared" si="132"/>
        <v>0</v>
      </c>
      <c r="BH82" s="100">
        <f t="shared" si="132"/>
        <v>0</v>
      </c>
      <c r="BI82" s="100">
        <f t="shared" si="132"/>
        <v>0</v>
      </c>
      <c r="BJ82" s="100">
        <f t="shared" si="132"/>
        <v>0</v>
      </c>
      <c r="BK82" s="100">
        <f t="shared" si="132"/>
        <v>0</v>
      </c>
      <c r="BL82" s="100">
        <f t="shared" si="132"/>
        <v>0</v>
      </c>
      <c r="BM82" s="100">
        <f t="shared" si="132"/>
        <v>0</v>
      </c>
      <c r="BN82" s="100">
        <f t="shared" si="132"/>
        <v>0</v>
      </c>
      <c r="BO82" s="100">
        <f t="shared" si="132"/>
        <v>0</v>
      </c>
      <c r="BP82" s="100">
        <f t="shared" si="132"/>
        <v>0</v>
      </c>
      <c r="BQ82" s="100">
        <f t="shared" si="132"/>
        <v>0</v>
      </c>
      <c r="BR82" s="100">
        <f t="shared" si="132"/>
        <v>0</v>
      </c>
      <c r="BS82" s="100">
        <f t="shared" si="132"/>
        <v>0</v>
      </c>
      <c r="BT82" s="100">
        <f t="shared" si="132"/>
        <v>0</v>
      </c>
      <c r="BU82" s="100">
        <f t="shared" si="132"/>
        <v>0</v>
      </c>
      <c r="BV82" s="100">
        <f t="shared" si="132"/>
        <v>0</v>
      </c>
      <c r="BW82" s="100">
        <f t="shared" si="132"/>
        <v>0</v>
      </c>
      <c r="BX82" s="100">
        <f t="shared" si="132"/>
        <v>0</v>
      </c>
      <c r="BY82" s="100">
        <f t="shared" si="132"/>
        <v>0</v>
      </c>
      <c r="BZ82" s="100">
        <f t="shared" si="132"/>
        <v>0</v>
      </c>
      <c r="CA82" s="100">
        <f t="shared" si="132"/>
        <v>0</v>
      </c>
      <c r="CB82" s="100">
        <f t="shared" si="132"/>
        <v>0</v>
      </c>
      <c r="CC82" s="100">
        <f t="shared" si="132"/>
        <v>0</v>
      </c>
      <c r="CD82" s="100">
        <f t="shared" si="132"/>
        <v>0</v>
      </c>
      <c r="CE82" s="100">
        <f t="shared" si="132"/>
        <v>0</v>
      </c>
      <c r="CF82" s="100">
        <f t="shared" ref="CF82:CU82" si="133">IF(CF$3&lt;$C$35,0,IF(CF$3&lt;=$C$36,($I58/($C$36-$C$35+1)),0))</f>
        <v>0</v>
      </c>
      <c r="CG82" s="100">
        <f t="shared" si="133"/>
        <v>0</v>
      </c>
      <c r="CH82" s="100">
        <f t="shared" si="133"/>
        <v>0</v>
      </c>
      <c r="CI82" s="100">
        <f t="shared" si="133"/>
        <v>0</v>
      </c>
      <c r="CJ82" s="100">
        <f t="shared" si="133"/>
        <v>0</v>
      </c>
      <c r="CK82" s="100">
        <f t="shared" si="133"/>
        <v>0</v>
      </c>
      <c r="CL82" s="100">
        <f t="shared" si="133"/>
        <v>0</v>
      </c>
      <c r="CM82" s="100">
        <f t="shared" si="133"/>
        <v>0</v>
      </c>
      <c r="CN82" s="100">
        <f t="shared" si="133"/>
        <v>0</v>
      </c>
      <c r="CO82" s="100">
        <f t="shared" si="133"/>
        <v>0</v>
      </c>
      <c r="CP82" s="100">
        <f t="shared" si="133"/>
        <v>0</v>
      </c>
      <c r="CQ82" s="100">
        <f t="shared" si="133"/>
        <v>0</v>
      </c>
      <c r="CR82" s="100">
        <f t="shared" si="133"/>
        <v>0</v>
      </c>
      <c r="CS82" s="100">
        <f t="shared" si="133"/>
        <v>0</v>
      </c>
      <c r="CT82" s="100">
        <f t="shared" si="133"/>
        <v>0</v>
      </c>
      <c r="CU82" s="100">
        <f t="shared" si="133"/>
        <v>0</v>
      </c>
    </row>
    <row r="83" spans="7:99" x14ac:dyDescent="0.35">
      <c r="G83" s="125" t="s">
        <v>141</v>
      </c>
      <c r="H83" s="126">
        <f ca="1">K16</f>
        <v>20995841.157227881</v>
      </c>
      <c r="Q83" s="94" t="str">
        <f t="shared" si="116"/>
        <v>Market + - 2 Bedroom</v>
      </c>
      <c r="R83" s="99">
        <f t="shared" ca="1" si="130"/>
        <v>18</v>
      </c>
      <c r="S83" s="94"/>
      <c r="T83" s="100">
        <f t="shared" ref="T83:AY83" si="134">IF(T$3&lt;$C$35,0,IF(T$3&lt;=$C$36,($I59/($C$36-$C$35+1)),0))</f>
        <v>0</v>
      </c>
      <c r="U83" s="100">
        <f t="shared" si="134"/>
        <v>0</v>
      </c>
      <c r="V83" s="100">
        <f t="shared" si="134"/>
        <v>0</v>
      </c>
      <c r="W83" s="100">
        <f t="shared" si="134"/>
        <v>0</v>
      </c>
      <c r="X83" s="100">
        <f t="shared" si="134"/>
        <v>0</v>
      </c>
      <c r="Y83" s="100">
        <f t="shared" si="134"/>
        <v>0</v>
      </c>
      <c r="Z83" s="100">
        <f t="shared" si="134"/>
        <v>0</v>
      </c>
      <c r="AA83" s="100">
        <f t="shared" si="134"/>
        <v>0</v>
      </c>
      <c r="AB83" s="100">
        <f t="shared" si="134"/>
        <v>0</v>
      </c>
      <c r="AC83" s="100">
        <f t="shared" si="134"/>
        <v>0</v>
      </c>
      <c r="AD83" s="100">
        <f t="shared" si="134"/>
        <v>0</v>
      </c>
      <c r="AE83" s="100">
        <f t="shared" si="134"/>
        <v>0</v>
      </c>
      <c r="AF83" s="100">
        <f t="shared" si="134"/>
        <v>0</v>
      </c>
      <c r="AG83" s="100">
        <f t="shared" si="134"/>
        <v>0</v>
      </c>
      <c r="AH83" s="100">
        <f t="shared" si="134"/>
        <v>0</v>
      </c>
      <c r="AI83" s="100">
        <f t="shared" si="134"/>
        <v>0</v>
      </c>
      <c r="AJ83" s="100">
        <f t="shared" si="134"/>
        <v>0</v>
      </c>
      <c r="AK83" s="100">
        <f t="shared" si="134"/>
        <v>0</v>
      </c>
      <c r="AL83" s="100">
        <f t="shared" si="134"/>
        <v>0</v>
      </c>
      <c r="AM83" s="100">
        <f t="shared" si="134"/>
        <v>0</v>
      </c>
      <c r="AN83" s="100">
        <f t="shared" si="134"/>
        <v>0</v>
      </c>
      <c r="AO83" s="100">
        <f t="shared" si="134"/>
        <v>0</v>
      </c>
      <c r="AP83" s="100">
        <f t="shared" si="134"/>
        <v>0</v>
      </c>
      <c r="AQ83" s="100">
        <f t="shared" ca="1" si="134"/>
        <v>2.5714285714285716</v>
      </c>
      <c r="AR83" s="100">
        <f t="shared" ca="1" si="134"/>
        <v>2.5714285714285716</v>
      </c>
      <c r="AS83" s="100">
        <f t="shared" ca="1" si="134"/>
        <v>2.5714285714285716</v>
      </c>
      <c r="AT83" s="100">
        <f t="shared" ca="1" si="134"/>
        <v>2.5714285714285716</v>
      </c>
      <c r="AU83" s="100">
        <f t="shared" ca="1" si="134"/>
        <v>2.5714285714285716</v>
      </c>
      <c r="AV83" s="100">
        <f t="shared" ca="1" si="134"/>
        <v>2.5714285714285716</v>
      </c>
      <c r="AW83" s="100">
        <f t="shared" ca="1" si="134"/>
        <v>2.5714285714285716</v>
      </c>
      <c r="AX83" s="100">
        <f t="shared" si="134"/>
        <v>0</v>
      </c>
      <c r="AY83" s="100">
        <f t="shared" si="134"/>
        <v>0</v>
      </c>
      <c r="AZ83" s="100">
        <f t="shared" ref="AZ83:CE83" si="135">IF(AZ$3&lt;$C$35,0,IF(AZ$3&lt;=$C$36,($I59/($C$36-$C$35+1)),0))</f>
        <v>0</v>
      </c>
      <c r="BA83" s="100">
        <f t="shared" si="135"/>
        <v>0</v>
      </c>
      <c r="BB83" s="100">
        <f t="shared" si="135"/>
        <v>0</v>
      </c>
      <c r="BC83" s="100">
        <f t="shared" si="135"/>
        <v>0</v>
      </c>
      <c r="BD83" s="100">
        <f t="shared" si="135"/>
        <v>0</v>
      </c>
      <c r="BE83" s="100">
        <f t="shared" si="135"/>
        <v>0</v>
      </c>
      <c r="BF83" s="100">
        <f t="shared" si="135"/>
        <v>0</v>
      </c>
      <c r="BG83" s="100">
        <f t="shared" si="135"/>
        <v>0</v>
      </c>
      <c r="BH83" s="100">
        <f t="shared" si="135"/>
        <v>0</v>
      </c>
      <c r="BI83" s="100">
        <f t="shared" si="135"/>
        <v>0</v>
      </c>
      <c r="BJ83" s="100">
        <f t="shared" si="135"/>
        <v>0</v>
      </c>
      <c r="BK83" s="100">
        <f t="shared" si="135"/>
        <v>0</v>
      </c>
      <c r="BL83" s="100">
        <f t="shared" si="135"/>
        <v>0</v>
      </c>
      <c r="BM83" s="100">
        <f t="shared" si="135"/>
        <v>0</v>
      </c>
      <c r="BN83" s="100">
        <f t="shared" si="135"/>
        <v>0</v>
      </c>
      <c r="BO83" s="100">
        <f t="shared" si="135"/>
        <v>0</v>
      </c>
      <c r="BP83" s="100">
        <f t="shared" si="135"/>
        <v>0</v>
      </c>
      <c r="BQ83" s="100">
        <f t="shared" si="135"/>
        <v>0</v>
      </c>
      <c r="BR83" s="100">
        <f t="shared" si="135"/>
        <v>0</v>
      </c>
      <c r="BS83" s="100">
        <f t="shared" si="135"/>
        <v>0</v>
      </c>
      <c r="BT83" s="100">
        <f t="shared" si="135"/>
        <v>0</v>
      </c>
      <c r="BU83" s="100">
        <f t="shared" si="135"/>
        <v>0</v>
      </c>
      <c r="BV83" s="100">
        <f t="shared" si="135"/>
        <v>0</v>
      </c>
      <c r="BW83" s="100">
        <f t="shared" si="135"/>
        <v>0</v>
      </c>
      <c r="BX83" s="100">
        <f t="shared" si="135"/>
        <v>0</v>
      </c>
      <c r="BY83" s="100">
        <f t="shared" si="135"/>
        <v>0</v>
      </c>
      <c r="BZ83" s="100">
        <f t="shared" si="135"/>
        <v>0</v>
      </c>
      <c r="CA83" s="100">
        <f t="shared" si="135"/>
        <v>0</v>
      </c>
      <c r="CB83" s="100">
        <f t="shared" si="135"/>
        <v>0</v>
      </c>
      <c r="CC83" s="100">
        <f t="shared" si="135"/>
        <v>0</v>
      </c>
      <c r="CD83" s="100">
        <f t="shared" si="135"/>
        <v>0</v>
      </c>
      <c r="CE83" s="100">
        <f t="shared" si="135"/>
        <v>0</v>
      </c>
      <c r="CF83" s="100">
        <f t="shared" ref="CF83:CU83" si="136">IF(CF$3&lt;$C$35,0,IF(CF$3&lt;=$C$36,($I59/($C$36-$C$35+1)),0))</f>
        <v>0</v>
      </c>
      <c r="CG83" s="100">
        <f t="shared" si="136"/>
        <v>0</v>
      </c>
      <c r="CH83" s="100">
        <f t="shared" si="136"/>
        <v>0</v>
      </c>
      <c r="CI83" s="100">
        <f t="shared" si="136"/>
        <v>0</v>
      </c>
      <c r="CJ83" s="100">
        <f t="shared" si="136"/>
        <v>0</v>
      </c>
      <c r="CK83" s="100">
        <f t="shared" si="136"/>
        <v>0</v>
      </c>
      <c r="CL83" s="100">
        <f t="shared" si="136"/>
        <v>0</v>
      </c>
      <c r="CM83" s="100">
        <f t="shared" si="136"/>
        <v>0</v>
      </c>
      <c r="CN83" s="100">
        <f t="shared" si="136"/>
        <v>0</v>
      </c>
      <c r="CO83" s="100">
        <f t="shared" si="136"/>
        <v>0</v>
      </c>
      <c r="CP83" s="100">
        <f t="shared" si="136"/>
        <v>0</v>
      </c>
      <c r="CQ83" s="100">
        <f t="shared" si="136"/>
        <v>0</v>
      </c>
      <c r="CR83" s="100">
        <f t="shared" si="136"/>
        <v>0</v>
      </c>
      <c r="CS83" s="100">
        <f t="shared" si="136"/>
        <v>0</v>
      </c>
      <c r="CT83" s="100">
        <f t="shared" si="136"/>
        <v>0</v>
      </c>
      <c r="CU83" s="100">
        <f t="shared" si="136"/>
        <v>0</v>
      </c>
    </row>
    <row r="84" spans="7:99" x14ac:dyDescent="0.35">
      <c r="G84" s="123" t="s">
        <v>142</v>
      </c>
      <c r="H84" s="128">
        <f ca="1">SUM(H80:H83)</f>
        <v>648470016.82635963</v>
      </c>
      <c r="Q84" s="94"/>
      <c r="R84" s="101">
        <f ca="1">SUM(R78:R83)</f>
        <v>143</v>
      </c>
      <c r="S84" s="94"/>
      <c r="T84" s="101">
        <f>SUM(T78:T83)</f>
        <v>0</v>
      </c>
      <c r="U84" s="101">
        <f t="shared" ref="U84:CF84" si="137">SUM(U78:U83)</f>
        <v>0</v>
      </c>
      <c r="V84" s="101">
        <f t="shared" si="137"/>
        <v>0</v>
      </c>
      <c r="W84" s="101">
        <f t="shared" ca="1" si="137"/>
        <v>6</v>
      </c>
      <c r="X84" s="101">
        <f t="shared" ca="1" si="137"/>
        <v>6</v>
      </c>
      <c r="Y84" s="101">
        <f t="shared" ca="1" si="137"/>
        <v>6</v>
      </c>
      <c r="Z84" s="101">
        <f t="shared" ca="1" si="137"/>
        <v>6</v>
      </c>
      <c r="AA84" s="101">
        <f t="shared" ca="1" si="137"/>
        <v>6</v>
      </c>
      <c r="AB84" s="101">
        <f t="shared" ca="1" si="137"/>
        <v>6</v>
      </c>
      <c r="AC84" s="101">
        <f t="shared" ca="1" si="137"/>
        <v>4.0714285714285712</v>
      </c>
      <c r="AD84" s="101">
        <f t="shared" ca="1" si="137"/>
        <v>4.0714285714285712</v>
      </c>
      <c r="AE84" s="101">
        <f t="shared" ca="1" si="137"/>
        <v>4.0714285714285712</v>
      </c>
      <c r="AF84" s="101">
        <f t="shared" ca="1" si="137"/>
        <v>4.0714285714285712</v>
      </c>
      <c r="AG84" s="101">
        <f t="shared" ca="1" si="137"/>
        <v>4.0714285714285712</v>
      </c>
      <c r="AH84" s="101">
        <f t="shared" ca="1" si="137"/>
        <v>4.0714285714285712</v>
      </c>
      <c r="AI84" s="101">
        <f t="shared" ca="1" si="137"/>
        <v>4.0714285714285712</v>
      </c>
      <c r="AJ84" s="101">
        <f t="shared" ca="1" si="137"/>
        <v>4.0714285714285712</v>
      </c>
      <c r="AK84" s="101">
        <f t="shared" ca="1" si="137"/>
        <v>4.0714285714285712</v>
      </c>
      <c r="AL84" s="101">
        <f t="shared" ca="1" si="137"/>
        <v>4.0714285714285712</v>
      </c>
      <c r="AM84" s="101">
        <f t="shared" ca="1" si="137"/>
        <v>4.0714285714285712</v>
      </c>
      <c r="AN84" s="101">
        <f t="shared" ca="1" si="137"/>
        <v>4.0714285714285712</v>
      </c>
      <c r="AO84" s="101">
        <f t="shared" ca="1" si="137"/>
        <v>4.0714285714285712</v>
      </c>
      <c r="AP84" s="101">
        <f t="shared" ca="1" si="137"/>
        <v>4.0714285714285712</v>
      </c>
      <c r="AQ84" s="101">
        <f t="shared" ca="1" si="137"/>
        <v>7.1428571428571423</v>
      </c>
      <c r="AR84" s="101">
        <f t="shared" ca="1" si="137"/>
        <v>7.1428571428571423</v>
      </c>
      <c r="AS84" s="101">
        <f t="shared" ca="1" si="137"/>
        <v>7.1428571428571423</v>
      </c>
      <c r="AT84" s="101">
        <f t="shared" ca="1" si="137"/>
        <v>7.1428571428571423</v>
      </c>
      <c r="AU84" s="101">
        <f t="shared" ca="1" si="137"/>
        <v>7.1428571428571423</v>
      </c>
      <c r="AV84" s="101">
        <f t="shared" ca="1" si="137"/>
        <v>7.1428571428571423</v>
      </c>
      <c r="AW84" s="101">
        <f t="shared" ca="1" si="137"/>
        <v>7.1428571428571423</v>
      </c>
      <c r="AX84" s="101">
        <f t="shared" si="137"/>
        <v>0</v>
      </c>
      <c r="AY84" s="101">
        <f t="shared" si="137"/>
        <v>0</v>
      </c>
      <c r="AZ84" s="101">
        <f t="shared" si="137"/>
        <v>0</v>
      </c>
      <c r="BA84" s="101">
        <f t="shared" si="137"/>
        <v>0</v>
      </c>
      <c r="BB84" s="101">
        <f t="shared" si="137"/>
        <v>0</v>
      </c>
      <c r="BC84" s="101">
        <f t="shared" si="137"/>
        <v>0</v>
      </c>
      <c r="BD84" s="101">
        <f t="shared" si="137"/>
        <v>0</v>
      </c>
      <c r="BE84" s="101">
        <f t="shared" si="137"/>
        <v>0</v>
      </c>
      <c r="BF84" s="101">
        <f t="shared" si="137"/>
        <v>0</v>
      </c>
      <c r="BG84" s="101">
        <f t="shared" si="137"/>
        <v>0</v>
      </c>
      <c r="BH84" s="101">
        <f t="shared" si="137"/>
        <v>0</v>
      </c>
      <c r="BI84" s="101">
        <f t="shared" si="137"/>
        <v>0</v>
      </c>
      <c r="BJ84" s="101">
        <f t="shared" si="137"/>
        <v>0</v>
      </c>
      <c r="BK84" s="101">
        <f t="shared" si="137"/>
        <v>0</v>
      </c>
      <c r="BL84" s="101">
        <f t="shared" si="137"/>
        <v>0</v>
      </c>
      <c r="BM84" s="101">
        <f t="shared" si="137"/>
        <v>0</v>
      </c>
      <c r="BN84" s="101">
        <f t="shared" si="137"/>
        <v>0</v>
      </c>
      <c r="BO84" s="101">
        <f t="shared" si="137"/>
        <v>0</v>
      </c>
      <c r="BP84" s="101">
        <f t="shared" si="137"/>
        <v>0</v>
      </c>
      <c r="BQ84" s="101">
        <f t="shared" si="137"/>
        <v>0</v>
      </c>
      <c r="BR84" s="101">
        <f t="shared" si="137"/>
        <v>0</v>
      </c>
      <c r="BS84" s="101">
        <f t="shared" si="137"/>
        <v>0</v>
      </c>
      <c r="BT84" s="101">
        <f t="shared" si="137"/>
        <v>0</v>
      </c>
      <c r="BU84" s="101">
        <f t="shared" si="137"/>
        <v>0</v>
      </c>
      <c r="BV84" s="101">
        <f t="shared" si="137"/>
        <v>0</v>
      </c>
      <c r="BW84" s="101">
        <f t="shared" si="137"/>
        <v>0</v>
      </c>
      <c r="BX84" s="101">
        <f t="shared" si="137"/>
        <v>0</v>
      </c>
      <c r="BY84" s="101">
        <f t="shared" si="137"/>
        <v>0</v>
      </c>
      <c r="BZ84" s="101">
        <f t="shared" si="137"/>
        <v>0</v>
      </c>
      <c r="CA84" s="101">
        <f t="shared" si="137"/>
        <v>0</v>
      </c>
      <c r="CB84" s="101">
        <f t="shared" si="137"/>
        <v>0</v>
      </c>
      <c r="CC84" s="101">
        <f t="shared" si="137"/>
        <v>0</v>
      </c>
      <c r="CD84" s="101">
        <f t="shared" si="137"/>
        <v>0</v>
      </c>
      <c r="CE84" s="101">
        <f t="shared" si="137"/>
        <v>0</v>
      </c>
      <c r="CF84" s="101">
        <f t="shared" si="137"/>
        <v>0</v>
      </c>
      <c r="CG84" s="101">
        <f t="shared" ref="CG84:CU84" si="138">SUM(CG78:CG83)</f>
        <v>0</v>
      </c>
      <c r="CH84" s="101">
        <f t="shared" si="138"/>
        <v>0</v>
      </c>
      <c r="CI84" s="101">
        <f t="shared" si="138"/>
        <v>0</v>
      </c>
      <c r="CJ84" s="101">
        <f t="shared" si="138"/>
        <v>0</v>
      </c>
      <c r="CK84" s="101">
        <f t="shared" si="138"/>
        <v>0</v>
      </c>
      <c r="CL84" s="101">
        <f t="shared" si="138"/>
        <v>0</v>
      </c>
      <c r="CM84" s="101">
        <f t="shared" si="138"/>
        <v>0</v>
      </c>
      <c r="CN84" s="101">
        <f t="shared" si="138"/>
        <v>0</v>
      </c>
      <c r="CO84" s="101">
        <f t="shared" si="138"/>
        <v>0</v>
      </c>
      <c r="CP84" s="101">
        <f t="shared" si="138"/>
        <v>0</v>
      </c>
      <c r="CQ84" s="101">
        <f t="shared" si="138"/>
        <v>0</v>
      </c>
      <c r="CR84" s="101">
        <f t="shared" si="138"/>
        <v>0</v>
      </c>
      <c r="CS84" s="101">
        <f t="shared" si="138"/>
        <v>0</v>
      </c>
      <c r="CT84" s="101">
        <f t="shared" si="138"/>
        <v>0</v>
      </c>
      <c r="CU84" s="101">
        <f t="shared" si="138"/>
        <v>0</v>
      </c>
    </row>
    <row r="85" spans="7:99" x14ac:dyDescent="0.35">
      <c r="G85" s="125"/>
      <c r="H85" s="124"/>
      <c r="Q85" s="94"/>
      <c r="R85" s="99"/>
      <c r="S85" s="94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0"/>
      <c r="BL85" s="100"/>
      <c r="BM85" s="100"/>
      <c r="BN85" s="100"/>
      <c r="BO85" s="100"/>
      <c r="BP85" s="100"/>
      <c r="BQ85" s="100"/>
      <c r="BR85" s="100"/>
      <c r="BS85" s="100"/>
      <c r="BT85" s="100"/>
      <c r="BU85" s="100"/>
      <c r="BV85" s="100"/>
      <c r="BW85" s="100"/>
      <c r="BX85" s="100"/>
      <c r="BY85" s="100"/>
      <c r="BZ85" s="100"/>
      <c r="CA85" s="100"/>
      <c r="CB85" s="100"/>
      <c r="CC85" s="100"/>
      <c r="CD85" s="100"/>
      <c r="CE85" s="100"/>
      <c r="CF85" s="100"/>
      <c r="CG85" s="100"/>
      <c r="CH85" s="100"/>
      <c r="CI85" s="100"/>
      <c r="CJ85" s="100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</row>
    <row r="86" spans="7:99" x14ac:dyDescent="0.35">
      <c r="G86" s="125" t="s">
        <v>135</v>
      </c>
      <c r="H86" s="127">
        <f ca="1">L62</f>
        <v>743620500</v>
      </c>
      <c r="Q86" s="94"/>
      <c r="R86" s="99"/>
      <c r="S86" s="94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  <c r="BX86" s="100"/>
      <c r="BY86" s="100"/>
      <c r="BZ86" s="100"/>
      <c r="CA86" s="100"/>
      <c r="CB86" s="100"/>
      <c r="CC86" s="100"/>
      <c r="CD86" s="100"/>
      <c r="CE86" s="100"/>
      <c r="CF86" s="100"/>
      <c r="CG86" s="100"/>
      <c r="CH86" s="100"/>
      <c r="CI86" s="100"/>
      <c r="CJ86" s="100"/>
      <c r="CK86" s="100"/>
      <c r="CL86" s="100"/>
      <c r="CM86" s="100"/>
      <c r="CN86" s="100"/>
      <c r="CO86" s="100"/>
      <c r="CP86" s="100"/>
      <c r="CQ86" s="100"/>
      <c r="CR86" s="100"/>
      <c r="CS86" s="100"/>
      <c r="CT86" s="100"/>
      <c r="CU86" s="100"/>
    </row>
    <row r="87" spans="7:99" x14ac:dyDescent="0.35">
      <c r="G87" s="125" t="s">
        <v>143</v>
      </c>
      <c r="H87" s="248">
        <f>L63</f>
        <v>1.4999999999999999E-2</v>
      </c>
      <c r="Q87" s="98" t="str">
        <f>Q78</f>
        <v>Early Bird - 1 Bedroom</v>
      </c>
      <c r="R87" s="94"/>
      <c r="S87" s="94"/>
      <c r="T87" s="102"/>
      <c r="U87" s="102"/>
      <c r="V87" s="102"/>
      <c r="W87" s="102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  <c r="BV87" s="94"/>
      <c r="BW87" s="94"/>
      <c r="BX87" s="94"/>
      <c r="BY87" s="94"/>
      <c r="BZ87" s="94"/>
      <c r="CA87" s="94"/>
      <c r="CB87" s="94"/>
      <c r="CC87" s="94"/>
      <c r="CD87" s="94"/>
      <c r="CE87" s="94"/>
      <c r="CF87" s="94"/>
      <c r="CG87" s="94"/>
      <c r="CH87" s="94"/>
      <c r="CI87" s="94"/>
      <c r="CJ87" s="94"/>
      <c r="CK87" s="94"/>
      <c r="CL87" s="94"/>
      <c r="CM87" s="94"/>
      <c r="CN87" s="94"/>
      <c r="CO87" s="94"/>
      <c r="CP87" s="94"/>
      <c r="CQ87" s="94"/>
      <c r="CR87" s="94"/>
      <c r="CS87" s="94"/>
      <c r="CT87" s="94"/>
      <c r="CU87" s="94"/>
    </row>
    <row r="88" spans="7:99" x14ac:dyDescent="0.35">
      <c r="G88" s="125" t="s">
        <v>144</v>
      </c>
      <c r="H88" s="126">
        <f ca="1">H86*H87</f>
        <v>11154307.5</v>
      </c>
      <c r="Q88" s="103" t="s">
        <v>133</v>
      </c>
      <c r="R88" s="94"/>
      <c r="S88" s="94"/>
      <c r="T88" s="102"/>
      <c r="U88" s="102"/>
      <c r="V88" s="102"/>
      <c r="W88" s="102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4"/>
      <c r="CB88" s="94"/>
      <c r="CC88" s="94"/>
      <c r="CD88" s="94"/>
      <c r="CE88" s="94"/>
      <c r="CF88" s="94"/>
      <c r="CG88" s="94"/>
      <c r="CH88" s="94"/>
      <c r="CI88" s="94"/>
      <c r="CJ88" s="94"/>
      <c r="CK88" s="94"/>
      <c r="CL88" s="94"/>
      <c r="CM88" s="94"/>
      <c r="CN88" s="94"/>
      <c r="CO88" s="94"/>
      <c r="CP88" s="94"/>
      <c r="CQ88" s="94"/>
      <c r="CR88" s="94"/>
      <c r="CS88" s="94"/>
      <c r="CT88" s="94"/>
      <c r="CU88" s="94"/>
    </row>
    <row r="89" spans="7:99" x14ac:dyDescent="0.35">
      <c r="G89" s="123" t="s">
        <v>137</v>
      </c>
      <c r="H89" s="128">
        <f ca="1">H86-H88</f>
        <v>732466192.5</v>
      </c>
      <c r="Q89" s="104" t="s">
        <v>215</v>
      </c>
      <c r="R89" s="94"/>
      <c r="S89" s="94"/>
      <c r="T89" s="102">
        <f t="shared" ref="T89:AY89" si="139">IF(T$3&lt;T$73,T$78*$K$54*$H$72,0)</f>
        <v>0</v>
      </c>
      <c r="U89" s="102">
        <f t="shared" si="139"/>
        <v>0</v>
      </c>
      <c r="V89" s="102">
        <f t="shared" si="139"/>
        <v>0</v>
      </c>
      <c r="W89" s="102">
        <f t="shared" ca="1" si="139"/>
        <v>1630125</v>
      </c>
      <c r="X89" s="102">
        <f t="shared" ca="1" si="139"/>
        <v>1630125</v>
      </c>
      <c r="Y89" s="102">
        <f t="shared" ca="1" si="139"/>
        <v>1630125</v>
      </c>
      <c r="Z89" s="102">
        <f t="shared" ca="1" si="139"/>
        <v>1630125</v>
      </c>
      <c r="AA89" s="102">
        <f t="shared" ca="1" si="139"/>
        <v>1630125</v>
      </c>
      <c r="AB89" s="102">
        <f t="shared" ca="1" si="139"/>
        <v>1630125</v>
      </c>
      <c r="AC89" s="102">
        <f t="shared" si="139"/>
        <v>0</v>
      </c>
      <c r="AD89" s="102">
        <f t="shared" si="139"/>
        <v>0</v>
      </c>
      <c r="AE89" s="102">
        <f t="shared" si="139"/>
        <v>0</v>
      </c>
      <c r="AF89" s="102">
        <f t="shared" si="139"/>
        <v>0</v>
      </c>
      <c r="AG89" s="102">
        <f t="shared" si="139"/>
        <v>0</v>
      </c>
      <c r="AH89" s="102">
        <f t="shared" si="139"/>
        <v>0</v>
      </c>
      <c r="AI89" s="102">
        <f t="shared" si="139"/>
        <v>0</v>
      </c>
      <c r="AJ89" s="102">
        <f t="shared" si="139"/>
        <v>0</v>
      </c>
      <c r="AK89" s="102">
        <f t="shared" si="139"/>
        <v>0</v>
      </c>
      <c r="AL89" s="102">
        <f t="shared" si="139"/>
        <v>0</v>
      </c>
      <c r="AM89" s="102">
        <f t="shared" si="139"/>
        <v>0</v>
      </c>
      <c r="AN89" s="102">
        <f t="shared" si="139"/>
        <v>0</v>
      </c>
      <c r="AO89" s="102">
        <f t="shared" si="139"/>
        <v>0</v>
      </c>
      <c r="AP89" s="102">
        <f t="shared" si="139"/>
        <v>0</v>
      </c>
      <c r="AQ89" s="102">
        <f t="shared" si="139"/>
        <v>0</v>
      </c>
      <c r="AR89" s="102">
        <f t="shared" si="139"/>
        <v>0</v>
      </c>
      <c r="AS89" s="102">
        <f t="shared" si="139"/>
        <v>0</v>
      </c>
      <c r="AT89" s="102">
        <f t="shared" si="139"/>
        <v>0</v>
      </c>
      <c r="AU89" s="102">
        <f t="shared" si="139"/>
        <v>0</v>
      </c>
      <c r="AV89" s="102">
        <f t="shared" si="139"/>
        <v>0</v>
      </c>
      <c r="AW89" s="102">
        <f t="shared" si="139"/>
        <v>0</v>
      </c>
      <c r="AX89" s="102">
        <f t="shared" si="139"/>
        <v>0</v>
      </c>
      <c r="AY89" s="102">
        <f t="shared" si="139"/>
        <v>0</v>
      </c>
      <c r="AZ89" s="102">
        <f t="shared" ref="AZ89:CE89" si="140">IF(AZ$3&lt;AZ$73,AZ$78*$K$54*$H$72,0)</f>
        <v>0</v>
      </c>
      <c r="BA89" s="102">
        <f t="shared" si="140"/>
        <v>0</v>
      </c>
      <c r="BB89" s="102">
        <f t="shared" si="140"/>
        <v>0</v>
      </c>
      <c r="BC89" s="102">
        <f t="shared" si="140"/>
        <v>0</v>
      </c>
      <c r="BD89" s="102">
        <f t="shared" si="140"/>
        <v>0</v>
      </c>
      <c r="BE89" s="102">
        <f t="shared" si="140"/>
        <v>0</v>
      </c>
      <c r="BF89" s="102">
        <f t="shared" si="140"/>
        <v>0</v>
      </c>
      <c r="BG89" s="102">
        <f t="shared" si="140"/>
        <v>0</v>
      </c>
      <c r="BH89" s="102">
        <f t="shared" si="140"/>
        <v>0</v>
      </c>
      <c r="BI89" s="102">
        <f t="shared" si="140"/>
        <v>0</v>
      </c>
      <c r="BJ89" s="102">
        <f t="shared" si="140"/>
        <v>0</v>
      </c>
      <c r="BK89" s="102">
        <f t="shared" si="140"/>
        <v>0</v>
      </c>
      <c r="BL89" s="102">
        <f t="shared" si="140"/>
        <v>0</v>
      </c>
      <c r="BM89" s="102">
        <f t="shared" si="140"/>
        <v>0</v>
      </c>
      <c r="BN89" s="102">
        <f t="shared" si="140"/>
        <v>0</v>
      </c>
      <c r="BO89" s="102">
        <f t="shared" si="140"/>
        <v>0</v>
      </c>
      <c r="BP89" s="102">
        <f t="shared" si="140"/>
        <v>0</v>
      </c>
      <c r="BQ89" s="102">
        <f t="shared" si="140"/>
        <v>0</v>
      </c>
      <c r="BR89" s="102">
        <f t="shared" si="140"/>
        <v>0</v>
      </c>
      <c r="BS89" s="102">
        <f t="shared" si="140"/>
        <v>0</v>
      </c>
      <c r="BT89" s="102">
        <f t="shared" si="140"/>
        <v>0</v>
      </c>
      <c r="BU89" s="102">
        <f t="shared" si="140"/>
        <v>0</v>
      </c>
      <c r="BV89" s="102">
        <f t="shared" si="140"/>
        <v>0</v>
      </c>
      <c r="BW89" s="102">
        <f t="shared" si="140"/>
        <v>0</v>
      </c>
      <c r="BX89" s="102">
        <f t="shared" si="140"/>
        <v>0</v>
      </c>
      <c r="BY89" s="102">
        <f t="shared" si="140"/>
        <v>0</v>
      </c>
      <c r="BZ89" s="102">
        <f t="shared" si="140"/>
        <v>0</v>
      </c>
      <c r="CA89" s="102">
        <f t="shared" si="140"/>
        <v>0</v>
      </c>
      <c r="CB89" s="102">
        <f t="shared" si="140"/>
        <v>0</v>
      </c>
      <c r="CC89" s="102">
        <f t="shared" si="140"/>
        <v>0</v>
      </c>
      <c r="CD89" s="102">
        <f t="shared" si="140"/>
        <v>0</v>
      </c>
      <c r="CE89" s="102">
        <f t="shared" si="140"/>
        <v>0</v>
      </c>
      <c r="CF89" s="102">
        <f t="shared" ref="CF89:CU89" si="141">IF(CF$3&lt;CF$73,CF$78*$K$54*$H$72,0)</f>
        <v>0</v>
      </c>
      <c r="CG89" s="102">
        <f t="shared" si="141"/>
        <v>0</v>
      </c>
      <c r="CH89" s="102">
        <f t="shared" si="141"/>
        <v>0</v>
      </c>
      <c r="CI89" s="102">
        <f t="shared" si="141"/>
        <v>0</v>
      </c>
      <c r="CJ89" s="102">
        <f t="shared" si="141"/>
        <v>0</v>
      </c>
      <c r="CK89" s="102">
        <f t="shared" si="141"/>
        <v>0</v>
      </c>
      <c r="CL89" s="102">
        <f t="shared" si="141"/>
        <v>0</v>
      </c>
      <c r="CM89" s="102">
        <f t="shared" si="141"/>
        <v>0</v>
      </c>
      <c r="CN89" s="102">
        <f t="shared" si="141"/>
        <v>0</v>
      </c>
      <c r="CO89" s="102">
        <f t="shared" si="141"/>
        <v>0</v>
      </c>
      <c r="CP89" s="102">
        <f t="shared" si="141"/>
        <v>0</v>
      </c>
      <c r="CQ89" s="102">
        <f t="shared" si="141"/>
        <v>0</v>
      </c>
      <c r="CR89" s="102">
        <f t="shared" si="141"/>
        <v>0</v>
      </c>
      <c r="CS89" s="102">
        <f t="shared" si="141"/>
        <v>0</v>
      </c>
      <c r="CT89" s="102">
        <f t="shared" si="141"/>
        <v>0</v>
      </c>
      <c r="CU89" s="102">
        <f t="shared" si="141"/>
        <v>0</v>
      </c>
    </row>
    <row r="90" spans="7:99" x14ac:dyDescent="0.35">
      <c r="G90" s="129"/>
      <c r="H90" s="124"/>
      <c r="Q90" s="104" t="s">
        <v>216</v>
      </c>
      <c r="R90" s="94"/>
      <c r="S90" s="94"/>
      <c r="T90" s="102">
        <f t="shared" ref="T90:AY90" si="142">IF(AND(T$3&gt;=T$73,T$5&lt;T$74),T$78*$K$54*SUM($H$72:$I$72),0)</f>
        <v>0</v>
      </c>
      <c r="U90" s="102">
        <f t="shared" si="142"/>
        <v>0</v>
      </c>
      <c r="V90" s="102">
        <f t="shared" si="142"/>
        <v>0</v>
      </c>
      <c r="W90" s="102">
        <f t="shared" si="142"/>
        <v>0</v>
      </c>
      <c r="X90" s="102">
        <f t="shared" si="142"/>
        <v>0</v>
      </c>
      <c r="Y90" s="102">
        <f t="shared" si="142"/>
        <v>0</v>
      </c>
      <c r="Z90" s="102">
        <f t="shared" si="142"/>
        <v>0</v>
      </c>
      <c r="AA90" s="102">
        <f t="shared" si="142"/>
        <v>0</v>
      </c>
      <c r="AB90" s="102">
        <f t="shared" si="142"/>
        <v>0</v>
      </c>
      <c r="AC90" s="102">
        <f t="shared" si="142"/>
        <v>0</v>
      </c>
      <c r="AD90" s="102">
        <f t="shared" si="142"/>
        <v>0</v>
      </c>
      <c r="AE90" s="102">
        <f t="shared" si="142"/>
        <v>0</v>
      </c>
      <c r="AF90" s="102">
        <f t="shared" si="142"/>
        <v>0</v>
      </c>
      <c r="AG90" s="102">
        <f t="shared" si="142"/>
        <v>0</v>
      </c>
      <c r="AH90" s="102">
        <f t="shared" si="142"/>
        <v>0</v>
      </c>
      <c r="AI90" s="102">
        <f t="shared" si="142"/>
        <v>0</v>
      </c>
      <c r="AJ90" s="102">
        <f t="shared" si="142"/>
        <v>0</v>
      </c>
      <c r="AK90" s="102">
        <f t="shared" si="142"/>
        <v>0</v>
      </c>
      <c r="AL90" s="102">
        <f t="shared" si="142"/>
        <v>0</v>
      </c>
      <c r="AM90" s="102">
        <f t="shared" si="142"/>
        <v>0</v>
      </c>
      <c r="AN90" s="102">
        <f t="shared" si="142"/>
        <v>0</v>
      </c>
      <c r="AO90" s="102">
        <f t="shared" si="142"/>
        <v>0</v>
      </c>
      <c r="AP90" s="102">
        <f t="shared" si="142"/>
        <v>0</v>
      </c>
      <c r="AQ90" s="102">
        <f t="shared" si="142"/>
        <v>0</v>
      </c>
      <c r="AR90" s="102">
        <f t="shared" si="142"/>
        <v>0</v>
      </c>
      <c r="AS90" s="102">
        <f t="shared" si="142"/>
        <v>0</v>
      </c>
      <c r="AT90" s="102">
        <f t="shared" si="142"/>
        <v>0</v>
      </c>
      <c r="AU90" s="102">
        <f t="shared" si="142"/>
        <v>0</v>
      </c>
      <c r="AV90" s="102">
        <f t="shared" si="142"/>
        <v>0</v>
      </c>
      <c r="AW90" s="102">
        <f t="shared" si="142"/>
        <v>0</v>
      </c>
      <c r="AX90" s="102">
        <f t="shared" si="142"/>
        <v>0</v>
      </c>
      <c r="AY90" s="102">
        <f t="shared" si="142"/>
        <v>0</v>
      </c>
      <c r="AZ90" s="102">
        <f t="shared" ref="AZ90:CE90" si="143">IF(AND(AZ$3&gt;=AZ$73,AZ$5&lt;AZ$74),AZ$78*$K$54*SUM($H$72:$I$72),0)</f>
        <v>0</v>
      </c>
      <c r="BA90" s="102">
        <f t="shared" si="143"/>
        <v>0</v>
      </c>
      <c r="BB90" s="102">
        <f t="shared" si="143"/>
        <v>0</v>
      </c>
      <c r="BC90" s="102">
        <f t="shared" si="143"/>
        <v>0</v>
      </c>
      <c r="BD90" s="102">
        <f t="shared" si="143"/>
        <v>0</v>
      </c>
      <c r="BE90" s="102">
        <f t="shared" si="143"/>
        <v>0</v>
      </c>
      <c r="BF90" s="102">
        <f t="shared" si="143"/>
        <v>0</v>
      </c>
      <c r="BG90" s="102">
        <f t="shared" si="143"/>
        <v>0</v>
      </c>
      <c r="BH90" s="102">
        <f t="shared" si="143"/>
        <v>0</v>
      </c>
      <c r="BI90" s="102">
        <f t="shared" si="143"/>
        <v>0</v>
      </c>
      <c r="BJ90" s="102">
        <f t="shared" si="143"/>
        <v>0</v>
      </c>
      <c r="BK90" s="102">
        <f t="shared" si="143"/>
        <v>0</v>
      </c>
      <c r="BL90" s="102">
        <f t="shared" si="143"/>
        <v>0</v>
      </c>
      <c r="BM90" s="102">
        <f t="shared" si="143"/>
        <v>0</v>
      </c>
      <c r="BN90" s="102">
        <f t="shared" si="143"/>
        <v>0</v>
      </c>
      <c r="BO90" s="102">
        <f t="shared" si="143"/>
        <v>0</v>
      </c>
      <c r="BP90" s="102">
        <f t="shared" si="143"/>
        <v>0</v>
      </c>
      <c r="BQ90" s="102">
        <f t="shared" si="143"/>
        <v>0</v>
      </c>
      <c r="BR90" s="102">
        <f t="shared" si="143"/>
        <v>0</v>
      </c>
      <c r="BS90" s="102">
        <f t="shared" si="143"/>
        <v>0</v>
      </c>
      <c r="BT90" s="102">
        <f t="shared" si="143"/>
        <v>0</v>
      </c>
      <c r="BU90" s="102">
        <f t="shared" si="143"/>
        <v>0</v>
      </c>
      <c r="BV90" s="102">
        <f t="shared" si="143"/>
        <v>0</v>
      </c>
      <c r="BW90" s="102">
        <f t="shared" si="143"/>
        <v>0</v>
      </c>
      <c r="BX90" s="102">
        <f t="shared" si="143"/>
        <v>0</v>
      </c>
      <c r="BY90" s="102">
        <f t="shared" si="143"/>
        <v>0</v>
      </c>
      <c r="BZ90" s="102">
        <f t="shared" si="143"/>
        <v>0</v>
      </c>
      <c r="CA90" s="102">
        <f t="shared" si="143"/>
        <v>0</v>
      </c>
      <c r="CB90" s="102">
        <f t="shared" si="143"/>
        <v>0</v>
      </c>
      <c r="CC90" s="102">
        <f t="shared" si="143"/>
        <v>0</v>
      </c>
      <c r="CD90" s="102">
        <f t="shared" si="143"/>
        <v>0</v>
      </c>
      <c r="CE90" s="102">
        <f t="shared" si="143"/>
        <v>0</v>
      </c>
      <c r="CF90" s="102">
        <f t="shared" ref="CF90:CU90" si="144">IF(AND(CF$3&gt;=CF$73,CF$5&lt;CF$74),CF$78*$K$54*SUM($H$72:$I$72),0)</f>
        <v>0</v>
      </c>
      <c r="CG90" s="102">
        <f t="shared" si="144"/>
        <v>0</v>
      </c>
      <c r="CH90" s="102">
        <f t="shared" si="144"/>
        <v>0</v>
      </c>
      <c r="CI90" s="102">
        <f t="shared" si="144"/>
        <v>0</v>
      </c>
      <c r="CJ90" s="102">
        <f t="shared" si="144"/>
        <v>0</v>
      </c>
      <c r="CK90" s="102">
        <f t="shared" si="144"/>
        <v>0</v>
      </c>
      <c r="CL90" s="102">
        <f t="shared" si="144"/>
        <v>0</v>
      </c>
      <c r="CM90" s="102">
        <f t="shared" si="144"/>
        <v>0</v>
      </c>
      <c r="CN90" s="102">
        <f t="shared" si="144"/>
        <v>0</v>
      </c>
      <c r="CO90" s="102">
        <f t="shared" si="144"/>
        <v>0</v>
      </c>
      <c r="CP90" s="102">
        <f t="shared" si="144"/>
        <v>0</v>
      </c>
      <c r="CQ90" s="102">
        <f t="shared" si="144"/>
        <v>0</v>
      </c>
      <c r="CR90" s="102">
        <f t="shared" si="144"/>
        <v>0</v>
      </c>
      <c r="CS90" s="102">
        <f t="shared" si="144"/>
        <v>0</v>
      </c>
      <c r="CT90" s="102">
        <f t="shared" si="144"/>
        <v>0</v>
      </c>
      <c r="CU90" s="102">
        <f t="shared" si="144"/>
        <v>0</v>
      </c>
    </row>
    <row r="91" spans="7:99" ht="15" thickBot="1" x14ac:dyDescent="0.4">
      <c r="G91" s="123" t="s">
        <v>145</v>
      </c>
      <c r="H91" s="130">
        <f ca="1">H89-H84</f>
        <v>83996175.67364037</v>
      </c>
      <c r="Q91" s="104" t="s">
        <v>217</v>
      </c>
      <c r="R91" s="94"/>
      <c r="S91" s="94"/>
      <c r="T91" s="102">
        <f t="shared" ref="T91:AY91" si="145">IF(AND(T$3&gt;=T$74,T$5&lt;T$75),T$78*$K$54*SUM($H$72:$J$72),0)</f>
        <v>0</v>
      </c>
      <c r="U91" s="102">
        <f t="shared" si="145"/>
        <v>0</v>
      </c>
      <c r="V91" s="102">
        <f t="shared" si="145"/>
        <v>0</v>
      </c>
      <c r="W91" s="102">
        <f t="shared" si="145"/>
        <v>0</v>
      </c>
      <c r="X91" s="102">
        <f t="shared" si="145"/>
        <v>0</v>
      </c>
      <c r="Y91" s="102">
        <f t="shared" si="145"/>
        <v>0</v>
      </c>
      <c r="Z91" s="102">
        <f t="shared" si="145"/>
        <v>0</v>
      </c>
      <c r="AA91" s="102">
        <f t="shared" si="145"/>
        <v>0</v>
      </c>
      <c r="AB91" s="102">
        <f t="shared" si="145"/>
        <v>0</v>
      </c>
      <c r="AC91" s="102">
        <f t="shared" si="145"/>
        <v>0</v>
      </c>
      <c r="AD91" s="102">
        <f t="shared" si="145"/>
        <v>0</v>
      </c>
      <c r="AE91" s="102">
        <f t="shared" si="145"/>
        <v>0</v>
      </c>
      <c r="AF91" s="102">
        <f t="shared" si="145"/>
        <v>0</v>
      </c>
      <c r="AG91" s="102">
        <f t="shared" si="145"/>
        <v>0</v>
      </c>
      <c r="AH91" s="102">
        <f t="shared" si="145"/>
        <v>0</v>
      </c>
      <c r="AI91" s="102">
        <f t="shared" si="145"/>
        <v>0</v>
      </c>
      <c r="AJ91" s="102">
        <f t="shared" si="145"/>
        <v>0</v>
      </c>
      <c r="AK91" s="102">
        <f t="shared" si="145"/>
        <v>0</v>
      </c>
      <c r="AL91" s="102">
        <f t="shared" si="145"/>
        <v>0</v>
      </c>
      <c r="AM91" s="102">
        <f t="shared" si="145"/>
        <v>0</v>
      </c>
      <c r="AN91" s="102">
        <f t="shared" si="145"/>
        <v>0</v>
      </c>
      <c r="AO91" s="102">
        <f t="shared" si="145"/>
        <v>0</v>
      </c>
      <c r="AP91" s="102">
        <f t="shared" si="145"/>
        <v>0</v>
      </c>
      <c r="AQ91" s="102">
        <f t="shared" si="145"/>
        <v>0</v>
      </c>
      <c r="AR91" s="102">
        <f t="shared" si="145"/>
        <v>0</v>
      </c>
      <c r="AS91" s="102">
        <f t="shared" si="145"/>
        <v>0</v>
      </c>
      <c r="AT91" s="102">
        <f t="shared" si="145"/>
        <v>0</v>
      </c>
      <c r="AU91" s="102">
        <f t="shared" si="145"/>
        <v>0</v>
      </c>
      <c r="AV91" s="102">
        <f t="shared" si="145"/>
        <v>0</v>
      </c>
      <c r="AW91" s="102">
        <f t="shared" si="145"/>
        <v>0</v>
      </c>
      <c r="AX91" s="102">
        <f t="shared" si="145"/>
        <v>0</v>
      </c>
      <c r="AY91" s="102">
        <f t="shared" si="145"/>
        <v>0</v>
      </c>
      <c r="AZ91" s="102">
        <f t="shared" ref="AZ91:CE91" si="146">IF(AND(AZ$3&gt;=AZ$74,AZ$5&lt;AZ$75),AZ$78*$K$54*SUM($H$72:$J$72),0)</f>
        <v>0</v>
      </c>
      <c r="BA91" s="102">
        <f t="shared" si="146"/>
        <v>0</v>
      </c>
      <c r="BB91" s="102">
        <f t="shared" si="146"/>
        <v>0</v>
      </c>
      <c r="BC91" s="102">
        <f t="shared" si="146"/>
        <v>0</v>
      </c>
      <c r="BD91" s="102">
        <f t="shared" si="146"/>
        <v>0</v>
      </c>
      <c r="BE91" s="102">
        <f t="shared" si="146"/>
        <v>0</v>
      </c>
      <c r="BF91" s="102">
        <f t="shared" si="146"/>
        <v>0</v>
      </c>
      <c r="BG91" s="102">
        <f t="shared" si="146"/>
        <v>0</v>
      </c>
      <c r="BH91" s="102">
        <f t="shared" si="146"/>
        <v>0</v>
      </c>
      <c r="BI91" s="102">
        <f t="shared" si="146"/>
        <v>0</v>
      </c>
      <c r="BJ91" s="102">
        <f t="shared" si="146"/>
        <v>0</v>
      </c>
      <c r="BK91" s="102">
        <f t="shared" si="146"/>
        <v>0</v>
      </c>
      <c r="BL91" s="102">
        <f t="shared" si="146"/>
        <v>0</v>
      </c>
      <c r="BM91" s="102">
        <f t="shared" si="146"/>
        <v>0</v>
      </c>
      <c r="BN91" s="102">
        <f t="shared" si="146"/>
        <v>0</v>
      </c>
      <c r="BO91" s="102">
        <f t="shared" si="146"/>
        <v>0</v>
      </c>
      <c r="BP91" s="102">
        <f t="shared" si="146"/>
        <v>0</v>
      </c>
      <c r="BQ91" s="102">
        <f t="shared" si="146"/>
        <v>0</v>
      </c>
      <c r="BR91" s="102">
        <f t="shared" si="146"/>
        <v>0</v>
      </c>
      <c r="BS91" s="102">
        <f t="shared" si="146"/>
        <v>0</v>
      </c>
      <c r="BT91" s="102">
        <f t="shared" si="146"/>
        <v>0</v>
      </c>
      <c r="BU91" s="102">
        <f t="shared" si="146"/>
        <v>0</v>
      </c>
      <c r="BV91" s="102">
        <f t="shared" si="146"/>
        <v>0</v>
      </c>
      <c r="BW91" s="102">
        <f t="shared" si="146"/>
        <v>0</v>
      </c>
      <c r="BX91" s="102">
        <f t="shared" si="146"/>
        <v>0</v>
      </c>
      <c r="BY91" s="102">
        <f t="shared" si="146"/>
        <v>0</v>
      </c>
      <c r="BZ91" s="102">
        <f t="shared" si="146"/>
        <v>0</v>
      </c>
      <c r="CA91" s="102">
        <f t="shared" si="146"/>
        <v>0</v>
      </c>
      <c r="CB91" s="102">
        <f t="shared" si="146"/>
        <v>0</v>
      </c>
      <c r="CC91" s="102">
        <f t="shared" si="146"/>
        <v>0</v>
      </c>
      <c r="CD91" s="102">
        <f t="shared" si="146"/>
        <v>0</v>
      </c>
      <c r="CE91" s="102">
        <f t="shared" si="146"/>
        <v>0</v>
      </c>
      <c r="CF91" s="102">
        <f t="shared" ref="CF91:CU91" si="147">IF(AND(CF$3&gt;=CF$74,CF$5&lt;CF$75),CF$78*$K$54*SUM($H$72:$J$72),0)</f>
        <v>0</v>
      </c>
      <c r="CG91" s="102">
        <f t="shared" si="147"/>
        <v>0</v>
      </c>
      <c r="CH91" s="102">
        <f t="shared" si="147"/>
        <v>0</v>
      </c>
      <c r="CI91" s="102">
        <f t="shared" si="147"/>
        <v>0</v>
      </c>
      <c r="CJ91" s="102">
        <f t="shared" si="147"/>
        <v>0</v>
      </c>
      <c r="CK91" s="102">
        <f t="shared" si="147"/>
        <v>0</v>
      </c>
      <c r="CL91" s="102">
        <f t="shared" si="147"/>
        <v>0</v>
      </c>
      <c r="CM91" s="102">
        <f t="shared" si="147"/>
        <v>0</v>
      </c>
      <c r="CN91" s="102">
        <f t="shared" si="147"/>
        <v>0</v>
      </c>
      <c r="CO91" s="102">
        <f t="shared" si="147"/>
        <v>0</v>
      </c>
      <c r="CP91" s="102">
        <f t="shared" si="147"/>
        <v>0</v>
      </c>
      <c r="CQ91" s="102">
        <f t="shared" si="147"/>
        <v>0</v>
      </c>
      <c r="CR91" s="102">
        <f t="shared" si="147"/>
        <v>0</v>
      </c>
      <c r="CS91" s="102">
        <f t="shared" si="147"/>
        <v>0</v>
      </c>
      <c r="CT91" s="102">
        <f t="shared" si="147"/>
        <v>0</v>
      </c>
      <c r="CU91" s="102">
        <f t="shared" si="147"/>
        <v>0</v>
      </c>
    </row>
    <row r="92" spans="7:99" ht="15" thickTop="1" x14ac:dyDescent="0.35">
      <c r="G92" s="123" t="s">
        <v>146</v>
      </c>
      <c r="H92" s="131">
        <f ca="1">H91/H84</f>
        <v>0.12952977546243585</v>
      </c>
      <c r="Q92" s="104" t="s">
        <v>218</v>
      </c>
      <c r="R92" s="94"/>
      <c r="S92" s="94"/>
      <c r="T92" s="102">
        <f t="shared" ref="T92:AY92" si="148">IF(T$3&gt;=T$75,T$78*$K$54*SUM($H$72:$K$72),0)</f>
        <v>0</v>
      </c>
      <c r="U92" s="102">
        <f t="shared" si="148"/>
        <v>0</v>
      </c>
      <c r="V92" s="102">
        <f t="shared" si="148"/>
        <v>0</v>
      </c>
      <c r="W92" s="102">
        <f t="shared" si="148"/>
        <v>0</v>
      </c>
      <c r="X92" s="102">
        <f t="shared" si="148"/>
        <v>0</v>
      </c>
      <c r="Y92" s="102">
        <f t="shared" si="148"/>
        <v>0</v>
      </c>
      <c r="Z92" s="102">
        <f t="shared" si="148"/>
        <v>0</v>
      </c>
      <c r="AA92" s="102">
        <f t="shared" si="148"/>
        <v>0</v>
      </c>
      <c r="AB92" s="102">
        <f t="shared" si="148"/>
        <v>0</v>
      </c>
      <c r="AC92" s="102">
        <f t="shared" si="148"/>
        <v>0</v>
      </c>
      <c r="AD92" s="102">
        <f t="shared" si="148"/>
        <v>0</v>
      </c>
      <c r="AE92" s="102">
        <f t="shared" si="148"/>
        <v>0</v>
      </c>
      <c r="AF92" s="102">
        <f t="shared" si="148"/>
        <v>0</v>
      </c>
      <c r="AG92" s="102">
        <f t="shared" si="148"/>
        <v>0</v>
      </c>
      <c r="AH92" s="102">
        <f t="shared" si="148"/>
        <v>0</v>
      </c>
      <c r="AI92" s="102">
        <f t="shared" si="148"/>
        <v>0</v>
      </c>
      <c r="AJ92" s="102">
        <f t="shared" si="148"/>
        <v>0</v>
      </c>
      <c r="AK92" s="102">
        <f t="shared" si="148"/>
        <v>0</v>
      </c>
      <c r="AL92" s="102">
        <f t="shared" si="148"/>
        <v>0</v>
      </c>
      <c r="AM92" s="102">
        <f t="shared" si="148"/>
        <v>0</v>
      </c>
      <c r="AN92" s="102">
        <f t="shared" si="148"/>
        <v>0</v>
      </c>
      <c r="AO92" s="102">
        <f t="shared" si="148"/>
        <v>0</v>
      </c>
      <c r="AP92" s="102">
        <f t="shared" si="148"/>
        <v>0</v>
      </c>
      <c r="AQ92" s="102">
        <f t="shared" si="148"/>
        <v>0</v>
      </c>
      <c r="AR92" s="102">
        <f t="shared" si="148"/>
        <v>0</v>
      </c>
      <c r="AS92" s="102">
        <f t="shared" si="148"/>
        <v>0</v>
      </c>
      <c r="AT92" s="102">
        <f t="shared" si="148"/>
        <v>0</v>
      </c>
      <c r="AU92" s="102">
        <f t="shared" si="148"/>
        <v>0</v>
      </c>
      <c r="AV92" s="102">
        <f t="shared" si="148"/>
        <v>0</v>
      </c>
      <c r="AW92" s="102">
        <f t="shared" si="148"/>
        <v>0</v>
      </c>
      <c r="AX92" s="102">
        <f t="shared" si="148"/>
        <v>0</v>
      </c>
      <c r="AY92" s="102">
        <f t="shared" si="148"/>
        <v>0</v>
      </c>
      <c r="AZ92" s="102">
        <f t="shared" ref="AZ92:CE92" si="149">IF(AZ$3&gt;=AZ$75,AZ$78*$K$54*SUM($H$72:$K$72),0)</f>
        <v>0</v>
      </c>
      <c r="BA92" s="102">
        <f t="shared" si="149"/>
        <v>0</v>
      </c>
      <c r="BB92" s="102">
        <f t="shared" si="149"/>
        <v>0</v>
      </c>
      <c r="BC92" s="102">
        <f t="shared" si="149"/>
        <v>0</v>
      </c>
      <c r="BD92" s="102">
        <f t="shared" si="149"/>
        <v>0</v>
      </c>
      <c r="BE92" s="102">
        <f t="shared" si="149"/>
        <v>0</v>
      </c>
      <c r="BF92" s="102">
        <f t="shared" si="149"/>
        <v>0</v>
      </c>
      <c r="BG92" s="102">
        <f t="shared" si="149"/>
        <v>0</v>
      </c>
      <c r="BH92" s="102">
        <f t="shared" si="149"/>
        <v>0</v>
      </c>
      <c r="BI92" s="102">
        <f t="shared" si="149"/>
        <v>0</v>
      </c>
      <c r="BJ92" s="102">
        <f t="shared" si="149"/>
        <v>0</v>
      </c>
      <c r="BK92" s="102">
        <f t="shared" si="149"/>
        <v>0</v>
      </c>
      <c r="BL92" s="102">
        <f t="shared" si="149"/>
        <v>0</v>
      </c>
      <c r="BM92" s="102">
        <f t="shared" si="149"/>
        <v>0</v>
      </c>
      <c r="BN92" s="102">
        <f t="shared" si="149"/>
        <v>0</v>
      </c>
      <c r="BO92" s="102">
        <f t="shared" si="149"/>
        <v>0</v>
      </c>
      <c r="BP92" s="102">
        <f t="shared" si="149"/>
        <v>0</v>
      </c>
      <c r="BQ92" s="102">
        <f t="shared" si="149"/>
        <v>0</v>
      </c>
      <c r="BR92" s="102">
        <f t="shared" si="149"/>
        <v>0</v>
      </c>
      <c r="BS92" s="102">
        <f t="shared" si="149"/>
        <v>0</v>
      </c>
      <c r="BT92" s="102">
        <f t="shared" si="149"/>
        <v>0</v>
      </c>
      <c r="BU92" s="102">
        <f t="shared" si="149"/>
        <v>0</v>
      </c>
      <c r="BV92" s="102">
        <f t="shared" si="149"/>
        <v>0</v>
      </c>
      <c r="BW92" s="102">
        <f t="shared" si="149"/>
        <v>0</v>
      </c>
      <c r="BX92" s="102">
        <f t="shared" si="149"/>
        <v>0</v>
      </c>
      <c r="BY92" s="102">
        <f t="shared" si="149"/>
        <v>0</v>
      </c>
      <c r="BZ92" s="102">
        <f t="shared" si="149"/>
        <v>0</v>
      </c>
      <c r="CA92" s="102">
        <f t="shared" si="149"/>
        <v>0</v>
      </c>
      <c r="CB92" s="102">
        <f t="shared" si="149"/>
        <v>0</v>
      </c>
      <c r="CC92" s="102">
        <f t="shared" si="149"/>
        <v>0</v>
      </c>
      <c r="CD92" s="102">
        <f t="shared" si="149"/>
        <v>0</v>
      </c>
      <c r="CE92" s="102">
        <f t="shared" si="149"/>
        <v>0</v>
      </c>
      <c r="CF92" s="102">
        <f t="shared" ref="CF92:CU92" si="150">IF(CF$3&gt;=CF$75,CF$78*$K$54*SUM($H$72:$K$72),0)</f>
        <v>0</v>
      </c>
      <c r="CG92" s="102">
        <f t="shared" si="150"/>
        <v>0</v>
      </c>
      <c r="CH92" s="102">
        <f t="shared" si="150"/>
        <v>0</v>
      </c>
      <c r="CI92" s="102">
        <f t="shared" si="150"/>
        <v>0</v>
      </c>
      <c r="CJ92" s="102">
        <f t="shared" si="150"/>
        <v>0</v>
      </c>
      <c r="CK92" s="102">
        <f t="shared" si="150"/>
        <v>0</v>
      </c>
      <c r="CL92" s="102">
        <f t="shared" si="150"/>
        <v>0</v>
      </c>
      <c r="CM92" s="102">
        <f t="shared" si="150"/>
        <v>0</v>
      </c>
      <c r="CN92" s="102">
        <f t="shared" si="150"/>
        <v>0</v>
      </c>
      <c r="CO92" s="102">
        <f t="shared" si="150"/>
        <v>0</v>
      </c>
      <c r="CP92" s="102">
        <f t="shared" si="150"/>
        <v>0</v>
      </c>
      <c r="CQ92" s="102">
        <f t="shared" si="150"/>
        <v>0</v>
      </c>
      <c r="CR92" s="102">
        <f t="shared" si="150"/>
        <v>0</v>
      </c>
      <c r="CS92" s="102">
        <f t="shared" si="150"/>
        <v>0</v>
      </c>
      <c r="CT92" s="102">
        <f t="shared" si="150"/>
        <v>0</v>
      </c>
      <c r="CU92" s="102">
        <f t="shared" si="150"/>
        <v>0</v>
      </c>
    </row>
    <row r="93" spans="7:99" x14ac:dyDescent="0.35">
      <c r="G93" s="129"/>
      <c r="H93" s="124"/>
      <c r="Q93" s="103" t="s">
        <v>0</v>
      </c>
      <c r="R93" s="105">
        <f ca="1">SUM(T93:CU93)</f>
        <v>9780750</v>
      </c>
      <c r="S93" s="94"/>
      <c r="T93" s="86">
        <f t="shared" ref="T93:CE93" si="151">SUM(T89:T92)</f>
        <v>0</v>
      </c>
      <c r="U93" s="86">
        <f t="shared" si="151"/>
        <v>0</v>
      </c>
      <c r="V93" s="86">
        <f t="shared" si="151"/>
        <v>0</v>
      </c>
      <c r="W93" s="86">
        <f t="shared" ca="1" si="151"/>
        <v>1630125</v>
      </c>
      <c r="X93" s="86">
        <f t="shared" ca="1" si="151"/>
        <v>1630125</v>
      </c>
      <c r="Y93" s="86">
        <f t="shared" ca="1" si="151"/>
        <v>1630125</v>
      </c>
      <c r="Z93" s="86">
        <f t="shared" ca="1" si="151"/>
        <v>1630125</v>
      </c>
      <c r="AA93" s="86">
        <f t="shared" ca="1" si="151"/>
        <v>1630125</v>
      </c>
      <c r="AB93" s="86">
        <f t="shared" ca="1" si="151"/>
        <v>1630125</v>
      </c>
      <c r="AC93" s="86">
        <f t="shared" si="151"/>
        <v>0</v>
      </c>
      <c r="AD93" s="86">
        <f t="shared" si="151"/>
        <v>0</v>
      </c>
      <c r="AE93" s="86">
        <f t="shared" si="151"/>
        <v>0</v>
      </c>
      <c r="AF93" s="86">
        <f t="shared" si="151"/>
        <v>0</v>
      </c>
      <c r="AG93" s="86">
        <f t="shared" si="151"/>
        <v>0</v>
      </c>
      <c r="AH93" s="86">
        <f t="shared" si="151"/>
        <v>0</v>
      </c>
      <c r="AI93" s="86">
        <f t="shared" si="151"/>
        <v>0</v>
      </c>
      <c r="AJ93" s="86">
        <f t="shared" si="151"/>
        <v>0</v>
      </c>
      <c r="AK93" s="86">
        <f t="shared" si="151"/>
        <v>0</v>
      </c>
      <c r="AL93" s="86">
        <f t="shared" si="151"/>
        <v>0</v>
      </c>
      <c r="AM93" s="86">
        <f t="shared" si="151"/>
        <v>0</v>
      </c>
      <c r="AN93" s="86">
        <f t="shared" si="151"/>
        <v>0</v>
      </c>
      <c r="AO93" s="86">
        <f t="shared" si="151"/>
        <v>0</v>
      </c>
      <c r="AP93" s="86">
        <f t="shared" si="151"/>
        <v>0</v>
      </c>
      <c r="AQ93" s="86">
        <f t="shared" si="151"/>
        <v>0</v>
      </c>
      <c r="AR93" s="86">
        <f t="shared" si="151"/>
        <v>0</v>
      </c>
      <c r="AS93" s="86">
        <f t="shared" si="151"/>
        <v>0</v>
      </c>
      <c r="AT93" s="86">
        <f t="shared" si="151"/>
        <v>0</v>
      </c>
      <c r="AU93" s="86">
        <f t="shared" si="151"/>
        <v>0</v>
      </c>
      <c r="AV93" s="86">
        <f t="shared" si="151"/>
        <v>0</v>
      </c>
      <c r="AW93" s="86">
        <f t="shared" si="151"/>
        <v>0</v>
      </c>
      <c r="AX93" s="86">
        <f t="shared" si="151"/>
        <v>0</v>
      </c>
      <c r="AY93" s="86">
        <f t="shared" si="151"/>
        <v>0</v>
      </c>
      <c r="AZ93" s="86">
        <f t="shared" si="151"/>
        <v>0</v>
      </c>
      <c r="BA93" s="86">
        <f t="shared" si="151"/>
        <v>0</v>
      </c>
      <c r="BB93" s="86">
        <f t="shared" si="151"/>
        <v>0</v>
      </c>
      <c r="BC93" s="86">
        <f t="shared" si="151"/>
        <v>0</v>
      </c>
      <c r="BD93" s="86">
        <f t="shared" si="151"/>
        <v>0</v>
      </c>
      <c r="BE93" s="86">
        <f t="shared" si="151"/>
        <v>0</v>
      </c>
      <c r="BF93" s="86">
        <f t="shared" si="151"/>
        <v>0</v>
      </c>
      <c r="BG93" s="86">
        <f t="shared" si="151"/>
        <v>0</v>
      </c>
      <c r="BH93" s="86">
        <f t="shared" si="151"/>
        <v>0</v>
      </c>
      <c r="BI93" s="86">
        <f t="shared" si="151"/>
        <v>0</v>
      </c>
      <c r="BJ93" s="86">
        <f t="shared" si="151"/>
        <v>0</v>
      </c>
      <c r="BK93" s="86">
        <f t="shared" si="151"/>
        <v>0</v>
      </c>
      <c r="BL93" s="86">
        <f t="shared" si="151"/>
        <v>0</v>
      </c>
      <c r="BM93" s="86">
        <f t="shared" si="151"/>
        <v>0</v>
      </c>
      <c r="BN93" s="86">
        <f t="shared" si="151"/>
        <v>0</v>
      </c>
      <c r="BO93" s="86">
        <f t="shared" si="151"/>
        <v>0</v>
      </c>
      <c r="BP93" s="86">
        <f t="shared" si="151"/>
        <v>0</v>
      </c>
      <c r="BQ93" s="86">
        <f t="shared" si="151"/>
        <v>0</v>
      </c>
      <c r="BR93" s="86">
        <f t="shared" si="151"/>
        <v>0</v>
      </c>
      <c r="BS93" s="86">
        <f t="shared" si="151"/>
        <v>0</v>
      </c>
      <c r="BT93" s="86">
        <f t="shared" si="151"/>
        <v>0</v>
      </c>
      <c r="BU93" s="86">
        <f t="shared" si="151"/>
        <v>0</v>
      </c>
      <c r="BV93" s="86">
        <f t="shared" si="151"/>
        <v>0</v>
      </c>
      <c r="BW93" s="86">
        <f t="shared" si="151"/>
        <v>0</v>
      </c>
      <c r="BX93" s="86">
        <f t="shared" si="151"/>
        <v>0</v>
      </c>
      <c r="BY93" s="86">
        <f t="shared" si="151"/>
        <v>0</v>
      </c>
      <c r="BZ93" s="86">
        <f t="shared" si="151"/>
        <v>0</v>
      </c>
      <c r="CA93" s="86">
        <f t="shared" si="151"/>
        <v>0</v>
      </c>
      <c r="CB93" s="86">
        <f t="shared" si="151"/>
        <v>0</v>
      </c>
      <c r="CC93" s="86">
        <f t="shared" si="151"/>
        <v>0</v>
      </c>
      <c r="CD93" s="86">
        <f t="shared" si="151"/>
        <v>0</v>
      </c>
      <c r="CE93" s="86">
        <f t="shared" si="151"/>
        <v>0</v>
      </c>
      <c r="CF93" s="86">
        <f t="shared" ref="CF93:CU93" si="152">SUM(CF89:CF92)</f>
        <v>0</v>
      </c>
      <c r="CG93" s="86">
        <f t="shared" si="152"/>
        <v>0</v>
      </c>
      <c r="CH93" s="86">
        <f t="shared" si="152"/>
        <v>0</v>
      </c>
      <c r="CI93" s="86">
        <f t="shared" si="152"/>
        <v>0</v>
      </c>
      <c r="CJ93" s="86">
        <f t="shared" si="152"/>
        <v>0</v>
      </c>
      <c r="CK93" s="86">
        <f t="shared" si="152"/>
        <v>0</v>
      </c>
      <c r="CL93" s="86">
        <f t="shared" si="152"/>
        <v>0</v>
      </c>
      <c r="CM93" s="86">
        <f t="shared" si="152"/>
        <v>0</v>
      </c>
      <c r="CN93" s="86">
        <f t="shared" si="152"/>
        <v>0</v>
      </c>
      <c r="CO93" s="86">
        <f t="shared" si="152"/>
        <v>0</v>
      </c>
      <c r="CP93" s="86">
        <f t="shared" si="152"/>
        <v>0</v>
      </c>
      <c r="CQ93" s="86">
        <f t="shared" si="152"/>
        <v>0</v>
      </c>
      <c r="CR93" s="86">
        <f t="shared" si="152"/>
        <v>0</v>
      </c>
      <c r="CS93" s="86">
        <f t="shared" si="152"/>
        <v>0</v>
      </c>
      <c r="CT93" s="86">
        <f t="shared" si="152"/>
        <v>0</v>
      </c>
      <c r="CU93" s="86">
        <f t="shared" si="152"/>
        <v>0</v>
      </c>
    </row>
    <row r="94" spans="7:99" x14ac:dyDescent="0.35">
      <c r="G94" s="132" t="s">
        <v>147</v>
      </c>
      <c r="H94" s="133">
        <f ca="1">H91*0.7</f>
        <v>58797322.971548252</v>
      </c>
      <c r="Q94" s="94"/>
      <c r="R94" s="94"/>
      <c r="S94" s="94"/>
      <c r="T94" s="102"/>
      <c r="U94" s="102"/>
      <c r="V94" s="102"/>
      <c r="W94" s="102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4"/>
      <c r="BT94" s="94"/>
      <c r="BU94" s="94"/>
      <c r="BV94" s="94"/>
      <c r="BW94" s="94"/>
      <c r="BX94" s="94"/>
      <c r="BY94" s="94"/>
      <c r="BZ94" s="94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94"/>
      <c r="CM94" s="94"/>
      <c r="CN94" s="94"/>
      <c r="CO94" s="94"/>
      <c r="CP94" s="94"/>
      <c r="CQ94" s="94"/>
      <c r="CR94" s="94"/>
      <c r="CS94" s="94"/>
      <c r="CT94" s="94"/>
      <c r="CU94" s="94"/>
    </row>
    <row r="95" spans="7:99" ht="15" thickBot="1" x14ac:dyDescent="0.4">
      <c r="G95" s="134" t="s">
        <v>148</v>
      </c>
      <c r="H95" s="135">
        <f ca="1">RATE(3,0,-K17,K17+H94)</f>
        <v>2.9353552581321662E-2</v>
      </c>
      <c r="Q95" s="103" t="s">
        <v>134</v>
      </c>
      <c r="R95" s="94"/>
      <c r="S95" s="94"/>
      <c r="T95" s="102"/>
      <c r="U95" s="102"/>
      <c r="V95" s="102"/>
      <c r="W95" s="102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4"/>
      <c r="BN95" s="94"/>
      <c r="BO95" s="94"/>
      <c r="BP95" s="94"/>
      <c r="BQ95" s="94"/>
      <c r="BR95" s="94"/>
      <c r="BS95" s="94"/>
      <c r="BT95" s="94"/>
      <c r="BU95" s="94"/>
      <c r="BV95" s="94"/>
      <c r="BW95" s="94"/>
      <c r="BX95" s="94"/>
      <c r="BY95" s="94"/>
      <c r="BZ95" s="94"/>
      <c r="CA95" s="94"/>
      <c r="CB95" s="94"/>
      <c r="CC95" s="94"/>
      <c r="CD95" s="94"/>
      <c r="CE95" s="94"/>
      <c r="CF95" s="94"/>
      <c r="CG95" s="94"/>
      <c r="CH95" s="94"/>
      <c r="CI95" s="94"/>
      <c r="CJ95" s="94"/>
      <c r="CK95" s="94"/>
      <c r="CL95" s="94"/>
      <c r="CM95" s="94"/>
      <c r="CN95" s="94"/>
      <c r="CO95" s="94"/>
      <c r="CP95" s="94"/>
      <c r="CQ95" s="94"/>
      <c r="CR95" s="94"/>
      <c r="CS95" s="94"/>
      <c r="CT95" s="94"/>
      <c r="CU95" s="94"/>
    </row>
    <row r="96" spans="7:99" ht="15" thickTop="1" x14ac:dyDescent="0.35">
      <c r="Q96" s="104" t="s">
        <v>216</v>
      </c>
      <c r="R96" s="94"/>
      <c r="S96" s="94"/>
      <c r="T96" s="102">
        <f>IF(T$3=T$73,SUM($S$78:T$78)*$K$54*$I$72,0)</f>
        <v>0</v>
      </c>
      <c r="U96" s="102">
        <f>IF(U$3=U$73,SUM($S$78:U$78)*$K$54*$I$72,0)</f>
        <v>0</v>
      </c>
      <c r="V96" s="102">
        <f>IF(V$3=V$73,SUM($S$78:V$78)*$K$54*$I$72,0)</f>
        <v>0</v>
      </c>
      <c r="W96" s="102">
        <f>IF(W$3=W$73,SUM($S$78:W$78)*$K$54*$I$72,0)</f>
        <v>0</v>
      </c>
      <c r="X96" s="102">
        <f>IF(X$3=X$73,SUM($S$78:X$78)*$K$54*$I$72,0)</f>
        <v>0</v>
      </c>
      <c r="Y96" s="102">
        <f>IF(Y$3=Y$73,SUM($S$78:Y$78)*$K$54*$I$72,0)</f>
        <v>0</v>
      </c>
      <c r="Z96" s="102">
        <f>IF(Z$3=Z$73,SUM($S$78:Z$78)*$K$54*$I$72,0)</f>
        <v>0</v>
      </c>
      <c r="AA96" s="102">
        <f>IF(AA$3=AA$73,SUM($S$78:AA$78)*$K$54*$I$72,0)</f>
        <v>0</v>
      </c>
      <c r="AB96" s="102">
        <f>IF(AB$3=AB$73,SUM($S$78:AB$78)*$K$54*$I$72,0)</f>
        <v>0</v>
      </c>
      <c r="AC96" s="102">
        <f>IF(AC$3=AC$73,SUM($S$78:AC$78)*$K$54*$I$72,0)</f>
        <v>0</v>
      </c>
      <c r="AD96" s="102">
        <f>IF(AD$3=AD$73,SUM($S$78:AD$78)*$K$54*$I$72,0)</f>
        <v>0</v>
      </c>
      <c r="AE96" s="102">
        <f>IF(AE$3=AE$73,SUM($S$78:AE$78)*$K$54*$I$72,0)</f>
        <v>0</v>
      </c>
      <c r="AF96" s="102">
        <f>IF(AF$3=AF$73,SUM($S$78:AF$78)*$K$54*$I$72,0)</f>
        <v>0</v>
      </c>
      <c r="AG96" s="102">
        <f ca="1">IF(AG$3=AG$73,SUM($S$78:AG$78)*$K$54*$I$72,0)</f>
        <v>9780750</v>
      </c>
      <c r="AH96" s="102">
        <f>IF(AH$3=AH$73,SUM($S$78:AH$78)*$K$54*$I$72,0)</f>
        <v>0</v>
      </c>
      <c r="AI96" s="102">
        <f>IF(AI$3=AI$73,SUM($S$78:AI$78)*$K$54*$I$72,0)</f>
        <v>0</v>
      </c>
      <c r="AJ96" s="102">
        <f>IF(AJ$3=AJ$73,SUM($S$78:AJ$78)*$K$54*$I$72,0)</f>
        <v>0</v>
      </c>
      <c r="AK96" s="102">
        <f>IF(AK$3=AK$73,SUM($S$78:AK$78)*$K$54*$I$72,0)</f>
        <v>0</v>
      </c>
      <c r="AL96" s="102">
        <f>IF(AL$3=AL$73,SUM($S$78:AL$78)*$K$54*$I$72,0)</f>
        <v>0</v>
      </c>
      <c r="AM96" s="102">
        <f>IF(AM$3=AM$73,SUM($S$78:AM$78)*$K$54*$I$72,0)</f>
        <v>0</v>
      </c>
      <c r="AN96" s="102">
        <f>IF(AN$3=AN$73,SUM($S$78:AN$78)*$K$54*$I$72,0)</f>
        <v>0</v>
      </c>
      <c r="AO96" s="102">
        <f>IF(AO$3=AO$73,SUM($S$78:AO$78)*$K$54*$I$72,0)</f>
        <v>0</v>
      </c>
      <c r="AP96" s="102">
        <f>IF(AP$3=AP$73,SUM($S$78:AP$78)*$K$54*$I$72,0)</f>
        <v>0</v>
      </c>
      <c r="AQ96" s="102">
        <f>IF(AQ$3=AQ$73,SUM($S$78:AQ$78)*$K$54*$I$72,0)</f>
        <v>0</v>
      </c>
      <c r="AR96" s="102">
        <f>IF(AR$3=AR$73,SUM($S$78:AR$78)*$K$54*$I$72,0)</f>
        <v>0</v>
      </c>
      <c r="AS96" s="102">
        <f>IF(AS$3=AS$73,SUM($S$78:AS$78)*$K$54*$I$72,0)</f>
        <v>0</v>
      </c>
      <c r="AT96" s="102">
        <f>IF(AT$3=AT$73,SUM($S$78:AT$78)*$K$54*$I$72,0)</f>
        <v>0</v>
      </c>
      <c r="AU96" s="102">
        <f>IF(AU$3=AU$73,SUM($S$78:AU$78)*$K$54*$I$72,0)</f>
        <v>0</v>
      </c>
      <c r="AV96" s="102">
        <f>IF(AV$3=AV$73,SUM($S$78:AV$78)*$K$54*$I$72,0)</f>
        <v>0</v>
      </c>
      <c r="AW96" s="102">
        <f>IF(AW$3=AW$73,SUM($S$78:AW$78)*$K$54*$I$72,0)</f>
        <v>0</v>
      </c>
      <c r="AX96" s="102">
        <f>IF(AX$3=AX$73,SUM($S$78:AX$78)*$K$54*$I$72,0)</f>
        <v>0</v>
      </c>
      <c r="AY96" s="102">
        <f>IF(AY$3=AY$73,SUM($S$78:AY$78)*$K$54*$I$72,0)</f>
        <v>0</v>
      </c>
      <c r="AZ96" s="102">
        <f>IF(AZ$3=AZ$73,SUM($S$78:AZ$78)*$K$54*$I$72,0)</f>
        <v>0</v>
      </c>
      <c r="BA96" s="102">
        <f>IF(BA$3=BA$73,SUM($S$78:BA$78)*$K$54*$I$72,0)</f>
        <v>0</v>
      </c>
      <c r="BB96" s="102">
        <f>IF(BB$3=BB$73,SUM($S$78:BB$78)*$K$54*$I$72,0)</f>
        <v>0</v>
      </c>
      <c r="BC96" s="102">
        <f>IF(BC$3=BC$73,SUM($S$78:BC$78)*$K$54*$I$72,0)</f>
        <v>0</v>
      </c>
      <c r="BD96" s="102">
        <f>IF(BD$3=BD$73,SUM($S$78:BD$78)*$K$54*$I$72,0)</f>
        <v>0</v>
      </c>
      <c r="BE96" s="102">
        <f>IF(BE$3=BE$73,SUM($S$78:BE$78)*$K$54*$I$72,0)</f>
        <v>0</v>
      </c>
      <c r="BF96" s="102">
        <f>IF(BF$3=BF$73,SUM($S$78:BF$78)*$K$54*$I$72,0)</f>
        <v>0</v>
      </c>
      <c r="BG96" s="102">
        <f>IF(BG$3=BG$73,SUM($S$78:BG$78)*$K$54*$I$72,0)</f>
        <v>0</v>
      </c>
      <c r="BH96" s="102">
        <f>IF(BH$3=BH$73,SUM($S$78:BH$78)*$K$54*$I$72,0)</f>
        <v>0</v>
      </c>
      <c r="BI96" s="102">
        <f>IF(BI$3=BI$73,SUM($S$78:BI$78)*$K$54*$I$72,0)</f>
        <v>0</v>
      </c>
      <c r="BJ96" s="102">
        <f>IF(BJ$3=BJ$73,SUM($S$78:BJ$78)*$K$54*$I$72,0)</f>
        <v>0</v>
      </c>
      <c r="BK96" s="102">
        <f>IF(BK$3=BK$73,SUM($S$78:BK$78)*$K$54*$I$72,0)</f>
        <v>0</v>
      </c>
      <c r="BL96" s="102">
        <f>IF(BL$3=BL$73,SUM($S$78:BL$78)*$K$54*$I$72,0)</f>
        <v>0</v>
      </c>
      <c r="BM96" s="102">
        <f>IF(BM$3=BM$73,SUM($S$78:BM$78)*$K$54*$I$72,0)</f>
        <v>0</v>
      </c>
      <c r="BN96" s="102">
        <f>IF(BN$3=BN$73,SUM($S$78:BN$78)*$K$54*$I$72,0)</f>
        <v>0</v>
      </c>
      <c r="BO96" s="102">
        <f>IF(BO$3=BO$73,SUM($S$78:BO$78)*$K$54*$I$72,0)</f>
        <v>0</v>
      </c>
      <c r="BP96" s="102">
        <f>IF(BP$3=BP$73,SUM($S$78:BP$78)*$K$54*$I$72,0)</f>
        <v>0</v>
      </c>
      <c r="BQ96" s="102">
        <f>IF(BQ$3=BQ$73,SUM($S$78:BQ$78)*$K$54*$I$72,0)</f>
        <v>0</v>
      </c>
      <c r="BR96" s="102">
        <f>IF(BR$3=BR$73,SUM($S$78:BR$78)*$K$54*$I$72,0)</f>
        <v>0</v>
      </c>
      <c r="BS96" s="102">
        <f>IF(BS$3=BS$73,SUM($S$78:BS$78)*$K$54*$I$72,0)</f>
        <v>0</v>
      </c>
      <c r="BT96" s="102">
        <f>IF(BT$3=BT$73,SUM($S$78:BT$78)*$K$54*$I$72,0)</f>
        <v>0</v>
      </c>
      <c r="BU96" s="102">
        <f>IF(BU$3=BU$73,SUM($S$78:BU$78)*$K$54*$I$72,0)</f>
        <v>0</v>
      </c>
      <c r="BV96" s="102">
        <f>IF(BV$3=BV$73,SUM($S$78:BV$78)*$K$54*$I$72,0)</f>
        <v>0</v>
      </c>
      <c r="BW96" s="102">
        <f>IF(BW$3=BW$73,SUM($S$78:BW$78)*$K$54*$I$72,0)</f>
        <v>0</v>
      </c>
      <c r="BX96" s="102">
        <f>IF(BX$3=BX$73,SUM($S$78:BX$78)*$K$54*$I$72,0)</f>
        <v>0</v>
      </c>
      <c r="BY96" s="102">
        <f>IF(BY$3=BY$73,SUM($S$78:BY$78)*$K$54*$I$72,0)</f>
        <v>0</v>
      </c>
      <c r="BZ96" s="102">
        <f>IF(BZ$3=BZ$73,SUM($S$78:BZ$78)*$K$54*$I$72,0)</f>
        <v>0</v>
      </c>
      <c r="CA96" s="102">
        <f>IF(CA$3=CA$73,SUM($S$78:CA$78)*$K$54*$I$72,0)</f>
        <v>0</v>
      </c>
      <c r="CB96" s="102">
        <f>IF(CB$3=CB$73,SUM($S$78:CB$78)*$K$54*$I$72,0)</f>
        <v>0</v>
      </c>
      <c r="CC96" s="102">
        <f>IF(CC$3=CC$73,SUM($S$78:CC$78)*$K$54*$I$72,0)</f>
        <v>0</v>
      </c>
      <c r="CD96" s="102">
        <f>IF(CD$3=CD$73,SUM($S$78:CD$78)*$K$54*$I$72,0)</f>
        <v>0</v>
      </c>
      <c r="CE96" s="102">
        <f>IF(CE$3=CE$73,SUM($S$78:CE$78)*$K$54*$I$72,0)</f>
        <v>0</v>
      </c>
      <c r="CF96" s="102">
        <f>IF(CF$3=CF$73,SUM($S$78:CF$78)*$K$54*$I$72,0)</f>
        <v>0</v>
      </c>
      <c r="CG96" s="102">
        <f>IF(CG$3=CG$73,SUM($S$78:CG$78)*$K$54*$I$72,0)</f>
        <v>0</v>
      </c>
      <c r="CH96" s="102">
        <f>IF(CH$3=CH$73,SUM($S$78:CH$78)*$K$54*$I$72,0)</f>
        <v>0</v>
      </c>
      <c r="CI96" s="102">
        <f>IF(CI$3=CI$73,SUM($S$78:CI$78)*$K$54*$I$72,0)</f>
        <v>0</v>
      </c>
      <c r="CJ96" s="102">
        <f>IF(CJ$3=CJ$73,SUM($S$78:CJ$78)*$K$54*$I$72,0)</f>
        <v>0</v>
      </c>
      <c r="CK96" s="102">
        <f>IF(CK$3=CK$73,SUM($S$78:CK$78)*$K$54*$I$72,0)</f>
        <v>0</v>
      </c>
      <c r="CL96" s="102">
        <f>IF(CL$3=CL$73,SUM($S$78:CL$78)*$K$54*$I$72,0)</f>
        <v>0</v>
      </c>
      <c r="CM96" s="102">
        <f>IF(CM$3=CM$73,SUM($S$78:CM$78)*$K$54*$I$72,0)</f>
        <v>0</v>
      </c>
      <c r="CN96" s="102">
        <f>IF(CN$3=CN$73,SUM($S$78:CN$78)*$K$54*$I$72,0)</f>
        <v>0</v>
      </c>
      <c r="CO96" s="102">
        <f>IF(CO$3=CO$73,SUM($S$78:CO$78)*$K$54*$I$72,0)</f>
        <v>0</v>
      </c>
      <c r="CP96" s="102">
        <f>IF(CP$3=CP$73,SUM($S$78:CP$78)*$K$54*$I$72,0)</f>
        <v>0</v>
      </c>
      <c r="CQ96" s="102">
        <f>IF(CQ$3=CQ$73,SUM($S$78:CQ$78)*$K$54*$I$72,0)</f>
        <v>0</v>
      </c>
      <c r="CR96" s="102">
        <f>IF(CR$3=CR$73,SUM($S$78:CR$78)*$K$54*$I$72,0)</f>
        <v>0</v>
      </c>
      <c r="CS96" s="102">
        <f>IF(CS$3=CS$73,SUM($S$78:CS$78)*$K$54*$I$72,0)</f>
        <v>0</v>
      </c>
      <c r="CT96" s="102">
        <f>IF(CT$3=CT$73,SUM($S$78:CT$78)*$K$54*$I$72,0)</f>
        <v>0</v>
      </c>
      <c r="CU96" s="102">
        <f>IF(CU$3=CU$73,SUM($S$78:CU$78)*$K$54*$I$72,0)</f>
        <v>0</v>
      </c>
    </row>
    <row r="97" spans="7:99" x14ac:dyDescent="0.35">
      <c r="Q97" s="104" t="s">
        <v>217</v>
      </c>
      <c r="R97" s="94"/>
      <c r="S97" s="94"/>
      <c r="T97" s="102">
        <f>IF(T$3=T$74,SUM($S$78:T$78)*$K$54*$J$72,0)</f>
        <v>0</v>
      </c>
      <c r="U97" s="102">
        <f>IF(U$3=U$74,SUM($S$78:U$78)*$K$54*$J$72,0)</f>
        <v>0</v>
      </c>
      <c r="V97" s="102">
        <f>IF(V$3=V$74,SUM($S$78:V$78)*$K$54*$J$72,0)</f>
        <v>0</v>
      </c>
      <c r="W97" s="102">
        <f>IF(W$3=W$74,SUM($S$78:W$78)*$K$54*$J$72,0)</f>
        <v>0</v>
      </c>
      <c r="X97" s="102">
        <f>IF(X$3=X$74,SUM($S$78:X$78)*$K$54*$J$72,0)</f>
        <v>0</v>
      </c>
      <c r="Y97" s="102">
        <f>IF(Y$3=Y$74,SUM($S$78:Y$78)*$K$54*$J$72,0)</f>
        <v>0</v>
      </c>
      <c r="Z97" s="102">
        <f>IF(Z$3=Z$74,SUM($S$78:Z$78)*$K$54*$J$72,0)</f>
        <v>0</v>
      </c>
      <c r="AA97" s="102">
        <f>IF(AA$3=AA$74,SUM($S$78:AA$78)*$K$54*$J$72,0)</f>
        <v>0</v>
      </c>
      <c r="AB97" s="102">
        <f>IF(AB$3=AB$74,SUM($S$78:AB$78)*$K$54*$J$72,0)</f>
        <v>0</v>
      </c>
      <c r="AC97" s="102">
        <f>IF(AC$3=AC$74,SUM($S$78:AC$78)*$K$54*$J$72,0)</f>
        <v>0</v>
      </c>
      <c r="AD97" s="102">
        <f>IF(AD$3=AD$74,SUM($S$78:AD$78)*$K$54*$J$72,0)</f>
        <v>0</v>
      </c>
      <c r="AE97" s="102">
        <f>IF(AE$3=AE$74,SUM($S$78:AE$78)*$K$54*$J$72,0)</f>
        <v>0</v>
      </c>
      <c r="AF97" s="102">
        <f>IF(AF$3=AF$74,SUM($S$78:AF$78)*$K$54*$J$72,0)</f>
        <v>0</v>
      </c>
      <c r="AG97" s="102">
        <f>IF(AG$3=AG$74,SUM($S$78:AG$78)*$K$54*$J$72,0)</f>
        <v>0</v>
      </c>
      <c r="AH97" s="102">
        <f>IF(AH$3=AH$74,SUM($S$78:AH$78)*$K$54*$J$72,0)</f>
        <v>0</v>
      </c>
      <c r="AI97" s="102">
        <f>IF(AI$3=AI$74,SUM($S$78:AI$78)*$K$54*$J$72,0)</f>
        <v>0</v>
      </c>
      <c r="AJ97" s="102">
        <f>IF(AJ$3=AJ$74,SUM($S$78:AJ$78)*$K$54*$J$72,0)</f>
        <v>0</v>
      </c>
      <c r="AK97" s="102">
        <f>IF(AK$3=AK$74,SUM($S$78:AK$78)*$K$54*$J$72,0)</f>
        <v>0</v>
      </c>
      <c r="AL97" s="102">
        <f ca="1">IF(AL$3=AL$74,SUM($S$78:AL$78)*$K$54*$J$72,0)</f>
        <v>0</v>
      </c>
      <c r="AM97" s="102">
        <f>IF(AM$3=AM$74,SUM($S$78:AM$78)*$K$54*$J$72,0)</f>
        <v>0</v>
      </c>
      <c r="AN97" s="102">
        <f>IF(AN$3=AN$74,SUM($S$78:AN$78)*$K$54*$J$72,0)</f>
        <v>0</v>
      </c>
      <c r="AO97" s="102">
        <f>IF(AO$3=AO$74,SUM($S$78:AO$78)*$K$54*$J$72,0)</f>
        <v>0</v>
      </c>
      <c r="AP97" s="102">
        <f>IF(AP$3=AP$74,SUM($S$78:AP$78)*$K$54*$J$72,0)</f>
        <v>0</v>
      </c>
      <c r="AQ97" s="102">
        <f>IF(AQ$3=AQ$74,SUM($S$78:AQ$78)*$K$54*$J$72,0)</f>
        <v>0</v>
      </c>
      <c r="AR97" s="102">
        <f>IF(AR$3=AR$74,SUM($S$78:AR$78)*$K$54*$J$72,0)</f>
        <v>0</v>
      </c>
      <c r="AS97" s="102">
        <f>IF(AS$3=AS$74,SUM($S$78:AS$78)*$K$54*$J$72,0)</f>
        <v>0</v>
      </c>
      <c r="AT97" s="102">
        <f>IF(AT$3=AT$74,SUM($S$78:AT$78)*$K$54*$J$72,0)</f>
        <v>0</v>
      </c>
      <c r="AU97" s="102">
        <f>IF(AU$3=AU$74,SUM($S$78:AU$78)*$K$54*$J$72,0)</f>
        <v>0</v>
      </c>
      <c r="AV97" s="102">
        <f>IF(AV$3=AV$74,SUM($S$78:AV$78)*$K$54*$J$72,0)</f>
        <v>0</v>
      </c>
      <c r="AW97" s="102">
        <f>IF(AW$3=AW$74,SUM($S$78:AW$78)*$K$54*$J$72,0)</f>
        <v>0</v>
      </c>
      <c r="AX97" s="102">
        <f>IF(AX$3=AX$74,SUM($S$78:AX$78)*$K$54*$J$72,0)</f>
        <v>0</v>
      </c>
      <c r="AY97" s="102">
        <f>IF(AY$3=AY$74,SUM($S$78:AY$78)*$K$54*$J$72,0)</f>
        <v>0</v>
      </c>
      <c r="AZ97" s="102">
        <f>IF(AZ$3=AZ$74,SUM($S$78:AZ$78)*$K$54*$J$72,0)</f>
        <v>0</v>
      </c>
      <c r="BA97" s="102">
        <f>IF(BA$3=BA$74,SUM($S$78:BA$78)*$K$54*$J$72,0)</f>
        <v>0</v>
      </c>
      <c r="BB97" s="102">
        <f>IF(BB$3=BB$74,SUM($S$78:BB$78)*$K$54*$J$72,0)</f>
        <v>0</v>
      </c>
      <c r="BC97" s="102">
        <f>IF(BC$3=BC$74,SUM($S$78:BC$78)*$K$54*$J$72,0)</f>
        <v>0</v>
      </c>
      <c r="BD97" s="102">
        <f>IF(BD$3=BD$74,SUM($S$78:BD$78)*$K$54*$J$72,0)</f>
        <v>0</v>
      </c>
      <c r="BE97" s="102">
        <f>IF(BE$3=BE$74,SUM($S$78:BE$78)*$K$54*$J$72,0)</f>
        <v>0</v>
      </c>
      <c r="BF97" s="102">
        <f>IF(BF$3=BF$74,SUM($S$78:BF$78)*$K$54*$J$72,0)</f>
        <v>0</v>
      </c>
      <c r="BG97" s="102">
        <f>IF(BG$3=BG$74,SUM($S$78:BG$78)*$K$54*$J$72,0)</f>
        <v>0</v>
      </c>
      <c r="BH97" s="102">
        <f>IF(BH$3=BH$74,SUM($S$78:BH$78)*$K$54*$J$72,0)</f>
        <v>0</v>
      </c>
      <c r="BI97" s="102">
        <f>IF(BI$3=BI$74,SUM($S$78:BI$78)*$K$54*$J$72,0)</f>
        <v>0</v>
      </c>
      <c r="BJ97" s="102">
        <f>IF(BJ$3=BJ$74,SUM($S$78:BJ$78)*$K$54*$J$72,0)</f>
        <v>0</v>
      </c>
      <c r="BK97" s="102">
        <f>IF(BK$3=BK$74,SUM($S$78:BK$78)*$K$54*$J$72,0)</f>
        <v>0</v>
      </c>
      <c r="BL97" s="102">
        <f>IF(BL$3=BL$74,SUM($S$78:BL$78)*$K$54*$J$72,0)</f>
        <v>0</v>
      </c>
      <c r="BM97" s="102">
        <f>IF(BM$3=BM$74,SUM($S$78:BM$78)*$K$54*$J$72,0)</f>
        <v>0</v>
      </c>
      <c r="BN97" s="102">
        <f>IF(BN$3=BN$74,SUM($S$78:BN$78)*$K$54*$J$72,0)</f>
        <v>0</v>
      </c>
      <c r="BO97" s="102">
        <f>IF(BO$3=BO$74,SUM($S$78:BO$78)*$K$54*$J$72,0)</f>
        <v>0</v>
      </c>
      <c r="BP97" s="102">
        <f>IF(BP$3=BP$74,SUM($S$78:BP$78)*$K$54*$J$72,0)</f>
        <v>0</v>
      </c>
      <c r="BQ97" s="102">
        <f>IF(BQ$3=BQ$74,SUM($S$78:BQ$78)*$K$54*$J$72,0)</f>
        <v>0</v>
      </c>
      <c r="BR97" s="102">
        <f>IF(BR$3=BR$74,SUM($S$78:BR$78)*$K$54*$J$72,0)</f>
        <v>0</v>
      </c>
      <c r="BS97" s="102">
        <f>IF(BS$3=BS$74,SUM($S$78:BS$78)*$K$54*$J$72,0)</f>
        <v>0</v>
      </c>
      <c r="BT97" s="102">
        <f>IF(BT$3=BT$74,SUM($S$78:BT$78)*$K$54*$J$72,0)</f>
        <v>0</v>
      </c>
      <c r="BU97" s="102">
        <f>IF(BU$3=BU$74,SUM($S$78:BU$78)*$K$54*$J$72,0)</f>
        <v>0</v>
      </c>
      <c r="BV97" s="102">
        <f>IF(BV$3=BV$74,SUM($S$78:BV$78)*$K$54*$J$72,0)</f>
        <v>0</v>
      </c>
      <c r="BW97" s="102">
        <f>IF(BW$3=BW$74,SUM($S$78:BW$78)*$K$54*$J$72,0)</f>
        <v>0</v>
      </c>
      <c r="BX97" s="102">
        <f>IF(BX$3=BX$74,SUM($S$78:BX$78)*$K$54*$J$72,0)</f>
        <v>0</v>
      </c>
      <c r="BY97" s="102">
        <f>IF(BY$3=BY$74,SUM($S$78:BY$78)*$K$54*$J$72,0)</f>
        <v>0</v>
      </c>
      <c r="BZ97" s="102">
        <f>IF(BZ$3=BZ$74,SUM($S$78:BZ$78)*$K$54*$J$72,0)</f>
        <v>0</v>
      </c>
      <c r="CA97" s="102">
        <f>IF(CA$3=CA$74,SUM($S$78:CA$78)*$K$54*$J$72,0)</f>
        <v>0</v>
      </c>
      <c r="CB97" s="102">
        <f>IF(CB$3=CB$74,SUM($S$78:CB$78)*$K$54*$J$72,0)</f>
        <v>0</v>
      </c>
      <c r="CC97" s="102">
        <f>IF(CC$3=CC$74,SUM($S$78:CC$78)*$K$54*$J$72,0)</f>
        <v>0</v>
      </c>
      <c r="CD97" s="102">
        <f>IF(CD$3=CD$74,SUM($S$78:CD$78)*$K$54*$J$72,0)</f>
        <v>0</v>
      </c>
      <c r="CE97" s="102">
        <f>IF(CE$3=CE$74,SUM($S$78:CE$78)*$K$54*$J$72,0)</f>
        <v>0</v>
      </c>
      <c r="CF97" s="102">
        <f>IF(CF$3=CF$74,SUM($S$78:CF$78)*$K$54*$J$72,0)</f>
        <v>0</v>
      </c>
      <c r="CG97" s="102">
        <f>IF(CG$3=CG$74,SUM($S$78:CG$78)*$K$54*$J$72,0)</f>
        <v>0</v>
      </c>
      <c r="CH97" s="102">
        <f>IF(CH$3=CH$74,SUM($S$78:CH$78)*$K$54*$J$72,0)</f>
        <v>0</v>
      </c>
      <c r="CI97" s="102">
        <f>IF(CI$3=CI$74,SUM($S$78:CI$78)*$K$54*$J$72,0)</f>
        <v>0</v>
      </c>
      <c r="CJ97" s="102">
        <f>IF(CJ$3=CJ$74,SUM($S$78:CJ$78)*$K$54*$J$72,0)</f>
        <v>0</v>
      </c>
      <c r="CK97" s="102">
        <f>IF(CK$3=CK$74,SUM($S$78:CK$78)*$K$54*$J$72,0)</f>
        <v>0</v>
      </c>
      <c r="CL97" s="102">
        <f>IF(CL$3=CL$74,SUM($S$78:CL$78)*$K$54*$J$72,0)</f>
        <v>0</v>
      </c>
      <c r="CM97" s="102">
        <f>IF(CM$3=CM$74,SUM($S$78:CM$78)*$K$54*$J$72,0)</f>
        <v>0</v>
      </c>
      <c r="CN97" s="102">
        <f>IF(CN$3=CN$74,SUM($S$78:CN$78)*$K$54*$J$72,0)</f>
        <v>0</v>
      </c>
      <c r="CO97" s="102">
        <f>IF(CO$3=CO$74,SUM($S$78:CO$78)*$K$54*$J$72,0)</f>
        <v>0</v>
      </c>
      <c r="CP97" s="102">
        <f>IF(CP$3=CP$74,SUM($S$78:CP$78)*$K$54*$J$72,0)</f>
        <v>0</v>
      </c>
      <c r="CQ97" s="102">
        <f>IF(CQ$3=CQ$74,SUM($S$78:CQ$78)*$K$54*$J$72,0)</f>
        <v>0</v>
      </c>
      <c r="CR97" s="102">
        <f>IF(CR$3=CR$74,SUM($S$78:CR$78)*$K$54*$J$72,0)</f>
        <v>0</v>
      </c>
      <c r="CS97" s="102">
        <f>IF(CS$3=CS$74,SUM($S$78:CS$78)*$K$54*$J$72,0)</f>
        <v>0</v>
      </c>
      <c r="CT97" s="102">
        <f>IF(CT$3=CT$74,SUM($S$78:CT$78)*$K$54*$J$72,0)</f>
        <v>0</v>
      </c>
      <c r="CU97" s="102">
        <f>IF(CU$3=CU$74,SUM($S$78:CU$78)*$K$54*$J$72,0)</f>
        <v>0</v>
      </c>
    </row>
    <row r="98" spans="7:99" ht="18.5" x14ac:dyDescent="0.35">
      <c r="G98" s="166" t="s">
        <v>149</v>
      </c>
      <c r="H98" s="166"/>
      <c r="I98" s="122"/>
      <c r="J98" s="122"/>
      <c r="K98" s="122"/>
      <c r="L98" s="122"/>
      <c r="Q98" s="104" t="s">
        <v>218</v>
      </c>
      <c r="R98" s="94"/>
      <c r="S98" s="94"/>
      <c r="T98" s="102">
        <f>IF(T$3=T$75,SUM($S$78:T$78)*$K$54*$K$72,0)</f>
        <v>0</v>
      </c>
      <c r="U98" s="102">
        <f>IF(U$3=U$75,SUM($S$78:U$78)*$K$54*$K$72,0)</f>
        <v>0</v>
      </c>
      <c r="V98" s="102">
        <f>IF(V$3=V$75,SUM($S$78:V$78)*$K$54*$K$72,0)</f>
        <v>0</v>
      </c>
      <c r="W98" s="102">
        <f>IF(W$3=W$75,SUM($S$78:W$78)*$K$54*$K$72,0)</f>
        <v>0</v>
      </c>
      <c r="X98" s="102">
        <f>IF(X$3=X$75,SUM($S$78:X$78)*$K$54*$K$72,0)</f>
        <v>0</v>
      </c>
      <c r="Y98" s="102">
        <f>IF(Y$3=Y$75,SUM($S$78:Y$78)*$K$54*$K$72,0)</f>
        <v>0</v>
      </c>
      <c r="Z98" s="102">
        <f>IF(Z$3=Z$75,SUM($S$78:Z$78)*$K$54*$K$72,0)</f>
        <v>0</v>
      </c>
      <c r="AA98" s="102">
        <f>IF(AA$3=AA$75,SUM($S$78:AA$78)*$K$54*$K$72,0)</f>
        <v>0</v>
      </c>
      <c r="AB98" s="102">
        <f>IF(AB$3=AB$75,SUM($S$78:AB$78)*$K$54*$K$72,0)</f>
        <v>0</v>
      </c>
      <c r="AC98" s="102">
        <f>IF(AC$3=AC$75,SUM($S$78:AC$78)*$K$54*$K$72,0)</f>
        <v>0</v>
      </c>
      <c r="AD98" s="102">
        <f>IF(AD$3=AD$75,SUM($S$78:AD$78)*$K$54*$K$72,0)</f>
        <v>0</v>
      </c>
      <c r="AE98" s="102">
        <f>IF(AE$3=AE$75,SUM($S$78:AE$78)*$K$54*$K$72,0)</f>
        <v>0</v>
      </c>
      <c r="AF98" s="102">
        <f>IF(AF$3=AF$75,SUM($S$78:AF$78)*$K$54*$K$72,0)</f>
        <v>0</v>
      </c>
      <c r="AG98" s="102">
        <f>IF(AG$3=AG$75,SUM($S$78:AG$78)*$K$54*$K$72,0)</f>
        <v>0</v>
      </c>
      <c r="AH98" s="102">
        <f>IF(AH$3=AH$75,SUM($S$78:AH$78)*$K$54*$K$72,0)</f>
        <v>0</v>
      </c>
      <c r="AI98" s="102">
        <f>IF(AI$3=AI$75,SUM($S$78:AI$78)*$K$54*$K$72,0)</f>
        <v>0</v>
      </c>
      <c r="AJ98" s="102">
        <f>IF(AJ$3=AJ$75,SUM($S$78:AJ$78)*$K$54*$K$72,0)</f>
        <v>0</v>
      </c>
      <c r="AK98" s="102">
        <f>IF(AK$3=AK$75,SUM($S$78:AK$78)*$K$54*$K$72,0)</f>
        <v>0</v>
      </c>
      <c r="AL98" s="102">
        <f>IF(AL$3=AL$75,SUM($S$78:AL$78)*$K$54*$K$72,0)</f>
        <v>0</v>
      </c>
      <c r="AM98" s="102">
        <f>IF(AM$3=AM$75,SUM($S$78:AM$78)*$K$54*$K$72,0)</f>
        <v>0</v>
      </c>
      <c r="AN98" s="102">
        <f>IF(AN$3=AN$75,SUM($S$78:AN$78)*$K$54*$K$72,0)</f>
        <v>0</v>
      </c>
      <c r="AO98" s="102">
        <f>IF(AO$3=AO$75,SUM($S$78:AO$78)*$K$54*$K$72,0)</f>
        <v>0</v>
      </c>
      <c r="AP98" s="102">
        <f ca="1">IF(AP$3=AP$75,SUM($S$78:AP$78)*$K$54*$K$72,0)</f>
        <v>78246000</v>
      </c>
      <c r="AQ98" s="102">
        <f>IF(AQ$3=AQ$75,SUM($S$78:AQ$78)*$K$54*$K$72,0)</f>
        <v>0</v>
      </c>
      <c r="AR98" s="102">
        <f>IF(AR$3=AR$75,SUM($S$78:AR$78)*$K$54*$K$72,0)</f>
        <v>0</v>
      </c>
      <c r="AS98" s="102">
        <f>IF(AS$3=AS$75,SUM($S$78:AS$78)*$K$54*$K$72,0)</f>
        <v>0</v>
      </c>
      <c r="AT98" s="102">
        <f>IF(AT$3=AT$75,SUM($S$78:AT$78)*$K$54*$K$72,0)</f>
        <v>0</v>
      </c>
      <c r="AU98" s="102">
        <f>IF(AU$3=AU$75,SUM($S$78:AU$78)*$K$54*$K$72,0)</f>
        <v>0</v>
      </c>
      <c r="AV98" s="102">
        <f>IF(AV$3=AV$75,SUM($S$78:AV$78)*$K$54*$K$72,0)</f>
        <v>0</v>
      </c>
      <c r="AW98" s="102">
        <f>IF(AW$3=AW$75,SUM($S$78:AW$78)*$K$54*$K$72,0)</f>
        <v>0</v>
      </c>
      <c r="AX98" s="102">
        <f>IF(AX$3=AX$75,SUM($S$78:AX$78)*$K$54*$K$72,0)</f>
        <v>0</v>
      </c>
      <c r="AY98" s="102">
        <f>IF(AY$3=AY$75,SUM($S$78:AY$78)*$K$54*$K$72,0)</f>
        <v>0</v>
      </c>
      <c r="AZ98" s="102">
        <f>IF(AZ$3=AZ$75,SUM($S$78:AZ$78)*$K$54*$K$72,0)</f>
        <v>0</v>
      </c>
      <c r="BA98" s="102">
        <f>IF(BA$3=BA$75,SUM($S$78:BA$78)*$K$54*$K$72,0)</f>
        <v>0</v>
      </c>
      <c r="BB98" s="102">
        <f>IF(BB$3=BB$75,SUM($S$78:BB$78)*$K$54*$K$72,0)</f>
        <v>0</v>
      </c>
      <c r="BC98" s="102">
        <f>IF(BC$3=BC$75,SUM($S$78:BC$78)*$K$54*$K$72,0)</f>
        <v>0</v>
      </c>
      <c r="BD98" s="102">
        <f>IF(BD$3=BD$75,SUM($S$78:BD$78)*$K$54*$K$72,0)</f>
        <v>0</v>
      </c>
      <c r="BE98" s="102">
        <f>IF(BE$3=BE$75,SUM($S$78:BE$78)*$K$54*$K$72,0)</f>
        <v>0</v>
      </c>
      <c r="BF98" s="102">
        <f>IF(BF$3=BF$75,SUM($S$78:BF$78)*$K$54*$K$72,0)</f>
        <v>0</v>
      </c>
      <c r="BG98" s="102">
        <f>IF(BG$3=BG$75,SUM($S$78:BG$78)*$K$54*$K$72,0)</f>
        <v>0</v>
      </c>
      <c r="BH98" s="102">
        <f>IF(BH$3=BH$75,SUM($S$78:BH$78)*$K$54*$K$72,0)</f>
        <v>0</v>
      </c>
      <c r="BI98" s="102">
        <f>IF(BI$3=BI$75,SUM($S$78:BI$78)*$K$54*$K$72,0)</f>
        <v>0</v>
      </c>
      <c r="BJ98" s="102">
        <f>IF(BJ$3=BJ$75,SUM($S$78:BJ$78)*$K$54*$K$72,0)</f>
        <v>0</v>
      </c>
      <c r="BK98" s="102">
        <f>IF(BK$3=BK$75,SUM($S$78:BK$78)*$K$54*$K$72,0)</f>
        <v>0</v>
      </c>
      <c r="BL98" s="102">
        <f>IF(BL$3=BL$75,SUM($S$78:BL$78)*$K$54*$K$72,0)</f>
        <v>0</v>
      </c>
      <c r="BM98" s="102">
        <f>IF(BM$3=BM$75,SUM($S$78:BM$78)*$K$54*$K$72,0)</f>
        <v>0</v>
      </c>
      <c r="BN98" s="102">
        <f>IF(BN$3=BN$75,SUM($S$78:BN$78)*$K$54*$K$72,0)</f>
        <v>0</v>
      </c>
      <c r="BO98" s="102">
        <f>IF(BO$3=BO$75,SUM($S$78:BO$78)*$K$54*$K$72,0)</f>
        <v>0</v>
      </c>
      <c r="BP98" s="102">
        <f>IF(BP$3=BP$75,SUM($S$78:BP$78)*$K$54*$K$72,0)</f>
        <v>0</v>
      </c>
      <c r="BQ98" s="102">
        <f>IF(BQ$3=BQ$75,SUM($S$78:BQ$78)*$K$54*$K$72,0)</f>
        <v>0</v>
      </c>
      <c r="BR98" s="102">
        <f>IF(BR$3=BR$75,SUM($S$78:BR$78)*$K$54*$K$72,0)</f>
        <v>0</v>
      </c>
      <c r="BS98" s="102">
        <f>IF(BS$3=BS$75,SUM($S$78:BS$78)*$K$54*$K$72,0)</f>
        <v>0</v>
      </c>
      <c r="BT98" s="102">
        <f>IF(BT$3=BT$75,SUM($S$78:BT$78)*$K$54*$K$72,0)</f>
        <v>0</v>
      </c>
      <c r="BU98" s="102">
        <f>IF(BU$3=BU$75,SUM($S$78:BU$78)*$K$54*$K$72,0)</f>
        <v>0</v>
      </c>
      <c r="BV98" s="102">
        <f>IF(BV$3=BV$75,SUM($S$78:BV$78)*$K$54*$K$72,0)</f>
        <v>0</v>
      </c>
      <c r="BW98" s="102">
        <f>IF(BW$3=BW$75,SUM($S$78:BW$78)*$K$54*$K$72,0)</f>
        <v>0</v>
      </c>
      <c r="BX98" s="102">
        <f>IF(BX$3=BX$75,SUM($S$78:BX$78)*$K$54*$K$72,0)</f>
        <v>0</v>
      </c>
      <c r="BY98" s="102">
        <f>IF(BY$3=BY$75,SUM($S$78:BY$78)*$K$54*$K$72,0)</f>
        <v>0</v>
      </c>
      <c r="BZ98" s="102">
        <f>IF(BZ$3=BZ$75,SUM($S$78:BZ$78)*$K$54*$K$72,0)</f>
        <v>0</v>
      </c>
      <c r="CA98" s="102">
        <f>IF(CA$3=CA$75,SUM($S$78:CA$78)*$K$54*$K$72,0)</f>
        <v>0</v>
      </c>
      <c r="CB98" s="102">
        <f>IF(CB$3=CB$75,SUM($S$78:CB$78)*$K$54*$K$72,0)</f>
        <v>0</v>
      </c>
      <c r="CC98" s="102">
        <f>IF(CC$3=CC$75,SUM($S$78:CC$78)*$K$54*$K$72,0)</f>
        <v>0</v>
      </c>
      <c r="CD98" s="102">
        <f>IF(CD$3=CD$75,SUM($S$78:CD$78)*$K$54*$K$72,0)</f>
        <v>0</v>
      </c>
      <c r="CE98" s="102">
        <f>IF(CE$3=CE$75,SUM($S$78:CE$78)*$K$54*$K$72,0)</f>
        <v>0</v>
      </c>
      <c r="CF98" s="102">
        <f>IF(CF$3=CF$75,SUM($S$78:CF$78)*$K$54*$K$72,0)</f>
        <v>0</v>
      </c>
      <c r="CG98" s="102">
        <f>IF(CG$3=CG$75,SUM($S$78:CG$78)*$K$54*$K$72,0)</f>
        <v>0</v>
      </c>
      <c r="CH98" s="102">
        <f>IF(CH$3=CH$75,SUM($S$78:CH$78)*$K$54*$K$72,0)</f>
        <v>0</v>
      </c>
      <c r="CI98" s="102">
        <f>IF(CI$3=CI$75,SUM($S$78:CI$78)*$K$54*$K$72,0)</f>
        <v>0</v>
      </c>
      <c r="CJ98" s="102">
        <f>IF(CJ$3=CJ$75,SUM($S$78:CJ$78)*$K$54*$K$72,0)</f>
        <v>0</v>
      </c>
      <c r="CK98" s="102">
        <f>IF(CK$3=CK$75,SUM($S$78:CK$78)*$K$54*$K$72,0)</f>
        <v>0</v>
      </c>
      <c r="CL98" s="102">
        <f>IF(CL$3=CL$75,SUM($S$78:CL$78)*$K$54*$K$72,0)</f>
        <v>0</v>
      </c>
      <c r="CM98" s="102">
        <f>IF(CM$3=CM$75,SUM($S$78:CM$78)*$K$54*$K$72,0)</f>
        <v>0</v>
      </c>
      <c r="CN98" s="102">
        <f>IF(CN$3=CN$75,SUM($S$78:CN$78)*$K$54*$K$72,0)</f>
        <v>0</v>
      </c>
      <c r="CO98" s="102">
        <f>IF(CO$3=CO$75,SUM($S$78:CO$78)*$K$54*$K$72,0)</f>
        <v>0</v>
      </c>
      <c r="CP98" s="102">
        <f>IF(CP$3=CP$75,SUM($S$78:CP$78)*$K$54*$K$72,0)</f>
        <v>0</v>
      </c>
      <c r="CQ98" s="102">
        <f>IF(CQ$3=CQ$75,SUM($S$78:CQ$78)*$K$54*$K$72,0)</f>
        <v>0</v>
      </c>
      <c r="CR98" s="102">
        <f>IF(CR$3=CR$75,SUM($S$78:CR$78)*$K$54*$K$72,0)</f>
        <v>0</v>
      </c>
      <c r="CS98" s="102">
        <f>IF(CS$3=CS$75,SUM($S$78:CS$78)*$K$54*$K$72,0)</f>
        <v>0</v>
      </c>
      <c r="CT98" s="102">
        <f>IF(CT$3=CT$75,SUM($S$78:CT$78)*$K$54*$K$72,0)</f>
        <v>0</v>
      </c>
      <c r="CU98" s="102">
        <f>IF(CU$3=CU$75,SUM($S$78:CU$78)*$K$54*$K$72,0)</f>
        <v>0</v>
      </c>
    </row>
    <row r="99" spans="7:99" x14ac:dyDescent="0.35">
      <c r="G99" s="121"/>
      <c r="H99" s="122"/>
      <c r="I99" s="122"/>
      <c r="J99" s="122"/>
      <c r="K99" s="122"/>
      <c r="L99" s="122"/>
      <c r="Q99" s="103" t="s">
        <v>0</v>
      </c>
      <c r="R99" s="105">
        <f ca="1">SUM(T99:CU99)</f>
        <v>88026750</v>
      </c>
      <c r="S99" s="94"/>
      <c r="T99" s="86">
        <f t="shared" ref="T99:CE99" si="153">SUM(T96:T98)</f>
        <v>0</v>
      </c>
      <c r="U99" s="86">
        <f t="shared" si="153"/>
        <v>0</v>
      </c>
      <c r="V99" s="86">
        <f t="shared" si="153"/>
        <v>0</v>
      </c>
      <c r="W99" s="86">
        <f t="shared" si="153"/>
        <v>0</v>
      </c>
      <c r="X99" s="86">
        <f t="shared" si="153"/>
        <v>0</v>
      </c>
      <c r="Y99" s="86">
        <f t="shared" si="153"/>
        <v>0</v>
      </c>
      <c r="Z99" s="86">
        <f t="shared" si="153"/>
        <v>0</v>
      </c>
      <c r="AA99" s="86">
        <f t="shared" si="153"/>
        <v>0</v>
      </c>
      <c r="AB99" s="86">
        <f t="shared" si="153"/>
        <v>0</v>
      </c>
      <c r="AC99" s="86">
        <f t="shared" si="153"/>
        <v>0</v>
      </c>
      <c r="AD99" s="86">
        <f t="shared" si="153"/>
        <v>0</v>
      </c>
      <c r="AE99" s="86">
        <f t="shared" si="153"/>
        <v>0</v>
      </c>
      <c r="AF99" s="86">
        <f t="shared" si="153"/>
        <v>0</v>
      </c>
      <c r="AG99" s="86">
        <f t="shared" ca="1" si="153"/>
        <v>9780750</v>
      </c>
      <c r="AH99" s="86">
        <f t="shared" si="153"/>
        <v>0</v>
      </c>
      <c r="AI99" s="86">
        <f t="shared" si="153"/>
        <v>0</v>
      </c>
      <c r="AJ99" s="86">
        <f t="shared" si="153"/>
        <v>0</v>
      </c>
      <c r="AK99" s="86">
        <f t="shared" si="153"/>
        <v>0</v>
      </c>
      <c r="AL99" s="86">
        <f t="shared" ca="1" si="153"/>
        <v>0</v>
      </c>
      <c r="AM99" s="86">
        <f t="shared" si="153"/>
        <v>0</v>
      </c>
      <c r="AN99" s="86">
        <f t="shared" si="153"/>
        <v>0</v>
      </c>
      <c r="AO99" s="86">
        <f t="shared" si="153"/>
        <v>0</v>
      </c>
      <c r="AP99" s="86">
        <f t="shared" ca="1" si="153"/>
        <v>78246000</v>
      </c>
      <c r="AQ99" s="86">
        <f t="shared" si="153"/>
        <v>0</v>
      </c>
      <c r="AR99" s="86">
        <f t="shared" si="153"/>
        <v>0</v>
      </c>
      <c r="AS99" s="86">
        <f t="shared" si="153"/>
        <v>0</v>
      </c>
      <c r="AT99" s="86">
        <f t="shared" si="153"/>
        <v>0</v>
      </c>
      <c r="AU99" s="86">
        <f t="shared" si="153"/>
        <v>0</v>
      </c>
      <c r="AV99" s="86">
        <f t="shared" si="153"/>
        <v>0</v>
      </c>
      <c r="AW99" s="86">
        <f t="shared" si="153"/>
        <v>0</v>
      </c>
      <c r="AX99" s="86">
        <f t="shared" si="153"/>
        <v>0</v>
      </c>
      <c r="AY99" s="86">
        <f t="shared" si="153"/>
        <v>0</v>
      </c>
      <c r="AZ99" s="86">
        <f t="shared" si="153"/>
        <v>0</v>
      </c>
      <c r="BA99" s="86">
        <f t="shared" si="153"/>
        <v>0</v>
      </c>
      <c r="BB99" s="86">
        <f t="shared" si="153"/>
        <v>0</v>
      </c>
      <c r="BC99" s="86">
        <f t="shared" si="153"/>
        <v>0</v>
      </c>
      <c r="BD99" s="86">
        <f t="shared" si="153"/>
        <v>0</v>
      </c>
      <c r="BE99" s="86">
        <f t="shared" si="153"/>
        <v>0</v>
      </c>
      <c r="BF99" s="86">
        <f t="shared" si="153"/>
        <v>0</v>
      </c>
      <c r="BG99" s="86">
        <f t="shared" si="153"/>
        <v>0</v>
      </c>
      <c r="BH99" s="86">
        <f t="shared" si="153"/>
        <v>0</v>
      </c>
      <c r="BI99" s="86">
        <f t="shared" si="153"/>
        <v>0</v>
      </c>
      <c r="BJ99" s="86">
        <f t="shared" si="153"/>
        <v>0</v>
      </c>
      <c r="BK99" s="86">
        <f t="shared" si="153"/>
        <v>0</v>
      </c>
      <c r="BL99" s="86">
        <f t="shared" si="153"/>
        <v>0</v>
      </c>
      <c r="BM99" s="86">
        <f t="shared" si="153"/>
        <v>0</v>
      </c>
      <c r="BN99" s="86">
        <f t="shared" si="153"/>
        <v>0</v>
      </c>
      <c r="BO99" s="86">
        <f t="shared" si="153"/>
        <v>0</v>
      </c>
      <c r="BP99" s="86">
        <f t="shared" si="153"/>
        <v>0</v>
      </c>
      <c r="BQ99" s="86">
        <f t="shared" si="153"/>
        <v>0</v>
      </c>
      <c r="BR99" s="86">
        <f t="shared" si="153"/>
        <v>0</v>
      </c>
      <c r="BS99" s="86">
        <f t="shared" si="153"/>
        <v>0</v>
      </c>
      <c r="BT99" s="86">
        <f t="shared" si="153"/>
        <v>0</v>
      </c>
      <c r="BU99" s="86">
        <f t="shared" si="153"/>
        <v>0</v>
      </c>
      <c r="BV99" s="86">
        <f t="shared" si="153"/>
        <v>0</v>
      </c>
      <c r="BW99" s="86">
        <f t="shared" si="153"/>
        <v>0</v>
      </c>
      <c r="BX99" s="86">
        <f t="shared" si="153"/>
        <v>0</v>
      </c>
      <c r="BY99" s="86">
        <f t="shared" si="153"/>
        <v>0</v>
      </c>
      <c r="BZ99" s="86">
        <f t="shared" si="153"/>
        <v>0</v>
      </c>
      <c r="CA99" s="86">
        <f t="shared" si="153"/>
        <v>0</v>
      </c>
      <c r="CB99" s="86">
        <f t="shared" si="153"/>
        <v>0</v>
      </c>
      <c r="CC99" s="86">
        <f t="shared" si="153"/>
        <v>0</v>
      </c>
      <c r="CD99" s="86">
        <f t="shared" si="153"/>
        <v>0</v>
      </c>
      <c r="CE99" s="86">
        <f t="shared" si="153"/>
        <v>0</v>
      </c>
      <c r="CF99" s="86">
        <f t="shared" ref="CF99:CU99" si="154">SUM(CF96:CF98)</f>
        <v>0</v>
      </c>
      <c r="CG99" s="86">
        <f t="shared" si="154"/>
        <v>0</v>
      </c>
      <c r="CH99" s="86">
        <f t="shared" si="154"/>
        <v>0</v>
      </c>
      <c r="CI99" s="86">
        <f t="shared" si="154"/>
        <v>0</v>
      </c>
      <c r="CJ99" s="86">
        <f t="shared" si="154"/>
        <v>0</v>
      </c>
      <c r="CK99" s="86">
        <f t="shared" si="154"/>
        <v>0</v>
      </c>
      <c r="CL99" s="86">
        <f t="shared" si="154"/>
        <v>0</v>
      </c>
      <c r="CM99" s="86">
        <f t="shared" si="154"/>
        <v>0</v>
      </c>
      <c r="CN99" s="86">
        <f t="shared" si="154"/>
        <v>0</v>
      </c>
      <c r="CO99" s="86">
        <f t="shared" si="154"/>
        <v>0</v>
      </c>
      <c r="CP99" s="86">
        <f t="shared" si="154"/>
        <v>0</v>
      </c>
      <c r="CQ99" s="86">
        <f t="shared" si="154"/>
        <v>0</v>
      </c>
      <c r="CR99" s="86">
        <f t="shared" si="154"/>
        <v>0</v>
      </c>
      <c r="CS99" s="86">
        <f t="shared" si="154"/>
        <v>0</v>
      </c>
      <c r="CT99" s="86">
        <f t="shared" si="154"/>
        <v>0</v>
      </c>
      <c r="CU99" s="86">
        <f t="shared" si="154"/>
        <v>0</v>
      </c>
    </row>
    <row r="100" spans="7:99" x14ac:dyDescent="0.35">
      <c r="G100" s="136" t="s">
        <v>150</v>
      </c>
      <c r="H100" s="122"/>
      <c r="I100" s="122"/>
      <c r="J100" s="122"/>
      <c r="K100" s="122"/>
      <c r="L100" s="122"/>
    </row>
    <row r="101" spans="7:99" ht="16" x14ac:dyDescent="0.35">
      <c r="G101" s="121"/>
      <c r="H101" s="137" t="s">
        <v>221</v>
      </c>
      <c r="I101" s="137" t="s">
        <v>222</v>
      </c>
      <c r="J101" s="137" t="s">
        <v>151</v>
      </c>
      <c r="K101" s="137" t="s">
        <v>223</v>
      </c>
      <c r="Q101" s="98" t="str">
        <f>Q79</f>
        <v>Early Bird - 2 Bedroom</v>
      </c>
      <c r="R101" s="94"/>
      <c r="S101" s="94"/>
      <c r="T101" s="102"/>
      <c r="U101" s="102"/>
      <c r="V101" s="102"/>
      <c r="W101" s="102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  <c r="BE101" s="94"/>
      <c r="BF101" s="94"/>
      <c r="BG101" s="94"/>
      <c r="BH101" s="94"/>
      <c r="BI101" s="94"/>
      <c r="BJ101" s="94"/>
      <c r="BK101" s="94"/>
      <c r="BL101" s="94"/>
      <c r="BM101" s="94"/>
      <c r="BN101" s="94"/>
      <c r="BO101" s="94"/>
      <c r="BP101" s="94"/>
      <c r="BQ101" s="94"/>
      <c r="BR101" s="94"/>
      <c r="BS101" s="94"/>
      <c r="BT101" s="94"/>
      <c r="BU101" s="94"/>
      <c r="BV101" s="94"/>
      <c r="BW101" s="94"/>
      <c r="BX101" s="94"/>
      <c r="BY101" s="94"/>
      <c r="BZ101" s="94"/>
      <c r="CA101" s="94"/>
      <c r="CB101" s="94"/>
      <c r="CC101" s="94"/>
      <c r="CD101" s="94"/>
      <c r="CE101" s="94"/>
      <c r="CF101" s="94"/>
      <c r="CG101" s="94"/>
      <c r="CH101" s="94"/>
      <c r="CI101" s="94"/>
      <c r="CJ101" s="94"/>
      <c r="CK101" s="94"/>
      <c r="CL101" s="94"/>
      <c r="CM101" s="94"/>
      <c r="CN101" s="94"/>
      <c r="CO101" s="94"/>
      <c r="CP101" s="94"/>
      <c r="CQ101" s="94"/>
      <c r="CR101" s="94"/>
      <c r="CS101" s="94"/>
      <c r="CT101" s="94"/>
      <c r="CU101" s="94"/>
    </row>
    <row r="102" spans="7:99" x14ac:dyDescent="0.35">
      <c r="G102" s="138">
        <f>YEAR(D$26)</f>
        <v>2019</v>
      </c>
      <c r="H102" s="139">
        <f t="shared" ref="H102:H112" ca="1" si="155">SUMIF($T$6:$CU$6,G102,$T$50:$CU$50)</f>
        <v>10778953.5</v>
      </c>
      <c r="I102" s="139">
        <f t="shared" ref="I102:I112" ca="1" si="156">-SUMIF($T$6:$CU$6,G102,$T$65:$CU$65)</f>
        <v>-210850177.4948692</v>
      </c>
      <c r="J102" s="139">
        <f t="shared" ref="J102:J112" si="157">-IFERROR(VLOOKUP(G102,$M$89:$S$108,4,FALSE),0)-IF(G102=YEAR($C$64),VLOOKUP(G102,$M$89:$S$108,7,FALSE),0)</f>
        <v>0</v>
      </c>
      <c r="K102" s="139">
        <f t="shared" ref="K102:K112" ca="1" si="158">SUM(H102:J102)</f>
        <v>-200071223.9948692</v>
      </c>
      <c r="Q102" s="103" t="s">
        <v>133</v>
      </c>
      <c r="R102" s="94"/>
      <c r="S102" s="94"/>
      <c r="T102" s="102"/>
      <c r="U102" s="102"/>
      <c r="V102" s="102"/>
      <c r="W102" s="102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Q102" s="94"/>
      <c r="BR102" s="94"/>
      <c r="BS102" s="94"/>
      <c r="BT102" s="94"/>
      <c r="BU102" s="94"/>
      <c r="BV102" s="94"/>
      <c r="BW102" s="94"/>
      <c r="BX102" s="94"/>
      <c r="BY102" s="94"/>
      <c r="BZ102" s="94"/>
      <c r="CA102" s="94"/>
      <c r="CB102" s="94"/>
      <c r="CC102" s="94"/>
      <c r="CD102" s="94"/>
      <c r="CE102" s="94"/>
      <c r="CF102" s="94"/>
      <c r="CG102" s="94"/>
      <c r="CH102" s="94"/>
      <c r="CI102" s="94"/>
      <c r="CJ102" s="94"/>
      <c r="CK102" s="94"/>
      <c r="CL102" s="94"/>
      <c r="CM102" s="94"/>
      <c r="CN102" s="94"/>
      <c r="CO102" s="94"/>
      <c r="CP102" s="94"/>
      <c r="CQ102" s="94"/>
      <c r="CR102" s="94"/>
      <c r="CS102" s="94"/>
      <c r="CT102" s="94"/>
      <c r="CU102" s="94"/>
    </row>
    <row r="103" spans="7:99" x14ac:dyDescent="0.35">
      <c r="G103" s="138">
        <f t="shared" ref="G103:G112" si="159">G102+1</f>
        <v>2020</v>
      </c>
      <c r="H103" s="139">
        <f t="shared" ca="1" si="155"/>
        <v>52989872.625</v>
      </c>
      <c r="I103" s="139">
        <f t="shared" ca="1" si="156"/>
        <v>-323389337.9565264</v>
      </c>
      <c r="J103" s="139">
        <f t="shared" si="157"/>
        <v>0</v>
      </c>
      <c r="K103" s="139">
        <f t="shared" ca="1" si="158"/>
        <v>-270399465.3315264</v>
      </c>
      <c r="Q103" s="104" t="s">
        <v>215</v>
      </c>
      <c r="R103" s="94"/>
      <c r="S103" s="94"/>
      <c r="T103" s="102">
        <f t="shared" ref="T103:AY103" si="160">IF(T$3&lt;T$73,T$79*$K$55*$H$72,0)</f>
        <v>0</v>
      </c>
      <c r="U103" s="102">
        <f t="shared" si="160"/>
        <v>0</v>
      </c>
      <c r="V103" s="102">
        <f t="shared" si="160"/>
        <v>0</v>
      </c>
      <c r="W103" s="102">
        <f t="shared" ca="1" si="160"/>
        <v>1105650</v>
      </c>
      <c r="X103" s="102">
        <f t="shared" ca="1" si="160"/>
        <v>1105650</v>
      </c>
      <c r="Y103" s="102">
        <f t="shared" ca="1" si="160"/>
        <v>1105650</v>
      </c>
      <c r="Z103" s="102">
        <f t="shared" ca="1" si="160"/>
        <v>1105650</v>
      </c>
      <c r="AA103" s="102">
        <f t="shared" ca="1" si="160"/>
        <v>1105650</v>
      </c>
      <c r="AB103" s="102">
        <f t="shared" ca="1" si="160"/>
        <v>1105650</v>
      </c>
      <c r="AC103" s="102">
        <f t="shared" si="160"/>
        <v>0</v>
      </c>
      <c r="AD103" s="102">
        <f t="shared" si="160"/>
        <v>0</v>
      </c>
      <c r="AE103" s="102">
        <f t="shared" si="160"/>
        <v>0</v>
      </c>
      <c r="AF103" s="102">
        <f t="shared" si="160"/>
        <v>0</v>
      </c>
      <c r="AG103" s="102">
        <f t="shared" si="160"/>
        <v>0</v>
      </c>
      <c r="AH103" s="102">
        <f t="shared" si="160"/>
        <v>0</v>
      </c>
      <c r="AI103" s="102">
        <f t="shared" si="160"/>
        <v>0</v>
      </c>
      <c r="AJ103" s="102">
        <f t="shared" si="160"/>
        <v>0</v>
      </c>
      <c r="AK103" s="102">
        <f t="shared" si="160"/>
        <v>0</v>
      </c>
      <c r="AL103" s="102">
        <f t="shared" si="160"/>
        <v>0</v>
      </c>
      <c r="AM103" s="102">
        <f t="shared" si="160"/>
        <v>0</v>
      </c>
      <c r="AN103" s="102">
        <f t="shared" si="160"/>
        <v>0</v>
      </c>
      <c r="AO103" s="102">
        <f t="shared" si="160"/>
        <v>0</v>
      </c>
      <c r="AP103" s="102">
        <f t="shared" si="160"/>
        <v>0</v>
      </c>
      <c r="AQ103" s="102">
        <f t="shared" si="160"/>
        <v>0</v>
      </c>
      <c r="AR103" s="102">
        <f t="shared" si="160"/>
        <v>0</v>
      </c>
      <c r="AS103" s="102">
        <f t="shared" si="160"/>
        <v>0</v>
      </c>
      <c r="AT103" s="102">
        <f t="shared" si="160"/>
        <v>0</v>
      </c>
      <c r="AU103" s="102">
        <f t="shared" si="160"/>
        <v>0</v>
      </c>
      <c r="AV103" s="102">
        <f t="shared" si="160"/>
        <v>0</v>
      </c>
      <c r="AW103" s="102">
        <f t="shared" si="160"/>
        <v>0</v>
      </c>
      <c r="AX103" s="102">
        <f t="shared" si="160"/>
        <v>0</v>
      </c>
      <c r="AY103" s="102">
        <f t="shared" si="160"/>
        <v>0</v>
      </c>
      <c r="AZ103" s="102">
        <f t="shared" ref="AZ103:CE103" si="161">IF(AZ$3&lt;AZ$73,AZ$79*$K$55*$H$72,0)</f>
        <v>0</v>
      </c>
      <c r="BA103" s="102">
        <f t="shared" si="161"/>
        <v>0</v>
      </c>
      <c r="BB103" s="102">
        <f t="shared" si="161"/>
        <v>0</v>
      </c>
      <c r="BC103" s="102">
        <f t="shared" si="161"/>
        <v>0</v>
      </c>
      <c r="BD103" s="102">
        <f t="shared" si="161"/>
        <v>0</v>
      </c>
      <c r="BE103" s="102">
        <f t="shared" si="161"/>
        <v>0</v>
      </c>
      <c r="BF103" s="102">
        <f t="shared" si="161"/>
        <v>0</v>
      </c>
      <c r="BG103" s="102">
        <f t="shared" si="161"/>
        <v>0</v>
      </c>
      <c r="BH103" s="102">
        <f t="shared" si="161"/>
        <v>0</v>
      </c>
      <c r="BI103" s="102">
        <f t="shared" si="161"/>
        <v>0</v>
      </c>
      <c r="BJ103" s="102">
        <f t="shared" si="161"/>
        <v>0</v>
      </c>
      <c r="BK103" s="102">
        <f t="shared" si="161"/>
        <v>0</v>
      </c>
      <c r="BL103" s="102">
        <f t="shared" si="161"/>
        <v>0</v>
      </c>
      <c r="BM103" s="102">
        <f t="shared" si="161"/>
        <v>0</v>
      </c>
      <c r="BN103" s="102">
        <f t="shared" si="161"/>
        <v>0</v>
      </c>
      <c r="BO103" s="102">
        <f t="shared" si="161"/>
        <v>0</v>
      </c>
      <c r="BP103" s="102">
        <f t="shared" si="161"/>
        <v>0</v>
      </c>
      <c r="BQ103" s="102">
        <f t="shared" si="161"/>
        <v>0</v>
      </c>
      <c r="BR103" s="102">
        <f t="shared" si="161"/>
        <v>0</v>
      </c>
      <c r="BS103" s="102">
        <f t="shared" si="161"/>
        <v>0</v>
      </c>
      <c r="BT103" s="102">
        <f t="shared" si="161"/>
        <v>0</v>
      </c>
      <c r="BU103" s="102">
        <f t="shared" si="161"/>
        <v>0</v>
      </c>
      <c r="BV103" s="102">
        <f t="shared" si="161"/>
        <v>0</v>
      </c>
      <c r="BW103" s="102">
        <f t="shared" si="161"/>
        <v>0</v>
      </c>
      <c r="BX103" s="102">
        <f t="shared" si="161"/>
        <v>0</v>
      </c>
      <c r="BY103" s="102">
        <f t="shared" si="161"/>
        <v>0</v>
      </c>
      <c r="BZ103" s="102">
        <f t="shared" si="161"/>
        <v>0</v>
      </c>
      <c r="CA103" s="102">
        <f t="shared" si="161"/>
        <v>0</v>
      </c>
      <c r="CB103" s="102">
        <f t="shared" si="161"/>
        <v>0</v>
      </c>
      <c r="CC103" s="102">
        <f t="shared" si="161"/>
        <v>0</v>
      </c>
      <c r="CD103" s="102">
        <f t="shared" si="161"/>
        <v>0</v>
      </c>
      <c r="CE103" s="102">
        <f t="shared" si="161"/>
        <v>0</v>
      </c>
      <c r="CF103" s="102">
        <f t="shared" ref="CF103:CU103" si="162">IF(CF$3&lt;CF$73,CF$79*$K$55*$H$72,0)</f>
        <v>0</v>
      </c>
      <c r="CG103" s="102">
        <f t="shared" si="162"/>
        <v>0</v>
      </c>
      <c r="CH103" s="102">
        <f t="shared" si="162"/>
        <v>0</v>
      </c>
      <c r="CI103" s="102">
        <f t="shared" si="162"/>
        <v>0</v>
      </c>
      <c r="CJ103" s="102">
        <f t="shared" si="162"/>
        <v>0</v>
      </c>
      <c r="CK103" s="102">
        <f t="shared" si="162"/>
        <v>0</v>
      </c>
      <c r="CL103" s="102">
        <f t="shared" si="162"/>
        <v>0</v>
      </c>
      <c r="CM103" s="102">
        <f t="shared" si="162"/>
        <v>0</v>
      </c>
      <c r="CN103" s="102">
        <f t="shared" si="162"/>
        <v>0</v>
      </c>
      <c r="CO103" s="102">
        <f t="shared" si="162"/>
        <v>0</v>
      </c>
      <c r="CP103" s="102">
        <f t="shared" si="162"/>
        <v>0</v>
      </c>
      <c r="CQ103" s="102">
        <f t="shared" si="162"/>
        <v>0</v>
      </c>
      <c r="CR103" s="102">
        <f t="shared" si="162"/>
        <v>0</v>
      </c>
      <c r="CS103" s="102">
        <f t="shared" si="162"/>
        <v>0</v>
      </c>
      <c r="CT103" s="102">
        <f t="shared" si="162"/>
        <v>0</v>
      </c>
      <c r="CU103" s="102">
        <f t="shared" si="162"/>
        <v>0</v>
      </c>
    </row>
    <row r="104" spans="7:99" x14ac:dyDescent="0.35">
      <c r="G104" s="138">
        <f t="shared" si="159"/>
        <v>2021</v>
      </c>
      <c r="H104" s="139">
        <f t="shared" ca="1" si="155"/>
        <v>686948185.125</v>
      </c>
      <c r="I104" s="139">
        <f t="shared" ca="1" si="156"/>
        <v>-114230501.37496395</v>
      </c>
      <c r="J104" s="139">
        <f t="shared" si="157"/>
        <v>0</v>
      </c>
      <c r="K104" s="139">
        <f t="shared" ca="1" si="158"/>
        <v>572717683.750036</v>
      </c>
      <c r="Q104" s="104" t="s">
        <v>216</v>
      </c>
      <c r="R104" s="94"/>
      <c r="S104" s="94"/>
      <c r="T104" s="102">
        <f t="shared" ref="T104:AY104" si="163">IF(AND(T$3&gt;=T$73,T$5&lt;T$74),T$79*$K$55*SUM($H$72:$I$72),0)</f>
        <v>0</v>
      </c>
      <c r="U104" s="102">
        <f t="shared" si="163"/>
        <v>0</v>
      </c>
      <c r="V104" s="102">
        <f t="shared" si="163"/>
        <v>0</v>
      </c>
      <c r="W104" s="102">
        <f t="shared" si="163"/>
        <v>0</v>
      </c>
      <c r="X104" s="102">
        <f t="shared" si="163"/>
        <v>0</v>
      </c>
      <c r="Y104" s="102">
        <f t="shared" si="163"/>
        <v>0</v>
      </c>
      <c r="Z104" s="102">
        <f t="shared" si="163"/>
        <v>0</v>
      </c>
      <c r="AA104" s="102">
        <f t="shared" si="163"/>
        <v>0</v>
      </c>
      <c r="AB104" s="102">
        <f t="shared" si="163"/>
        <v>0</v>
      </c>
      <c r="AC104" s="102">
        <f t="shared" si="163"/>
        <v>0</v>
      </c>
      <c r="AD104" s="102">
        <f t="shared" si="163"/>
        <v>0</v>
      </c>
      <c r="AE104" s="102">
        <f t="shared" si="163"/>
        <v>0</v>
      </c>
      <c r="AF104" s="102">
        <f t="shared" si="163"/>
        <v>0</v>
      </c>
      <c r="AG104" s="102">
        <f t="shared" si="163"/>
        <v>0</v>
      </c>
      <c r="AH104" s="102">
        <f t="shared" si="163"/>
        <v>0</v>
      </c>
      <c r="AI104" s="102">
        <f t="shared" si="163"/>
        <v>0</v>
      </c>
      <c r="AJ104" s="102">
        <f t="shared" si="163"/>
        <v>0</v>
      </c>
      <c r="AK104" s="102">
        <f t="shared" si="163"/>
        <v>0</v>
      </c>
      <c r="AL104" s="102">
        <f t="shared" si="163"/>
        <v>0</v>
      </c>
      <c r="AM104" s="102">
        <f t="shared" si="163"/>
        <v>0</v>
      </c>
      <c r="AN104" s="102">
        <f t="shared" si="163"/>
        <v>0</v>
      </c>
      <c r="AO104" s="102">
        <f t="shared" si="163"/>
        <v>0</v>
      </c>
      <c r="AP104" s="102">
        <f t="shared" si="163"/>
        <v>0</v>
      </c>
      <c r="AQ104" s="102">
        <f t="shared" si="163"/>
        <v>0</v>
      </c>
      <c r="AR104" s="102">
        <f t="shared" si="163"/>
        <v>0</v>
      </c>
      <c r="AS104" s="102">
        <f t="shared" si="163"/>
        <v>0</v>
      </c>
      <c r="AT104" s="102">
        <f t="shared" si="163"/>
        <v>0</v>
      </c>
      <c r="AU104" s="102">
        <f t="shared" si="163"/>
        <v>0</v>
      </c>
      <c r="AV104" s="102">
        <f t="shared" si="163"/>
        <v>0</v>
      </c>
      <c r="AW104" s="102">
        <f t="shared" si="163"/>
        <v>0</v>
      </c>
      <c r="AX104" s="102">
        <f t="shared" si="163"/>
        <v>0</v>
      </c>
      <c r="AY104" s="102">
        <f t="shared" si="163"/>
        <v>0</v>
      </c>
      <c r="AZ104" s="102">
        <f t="shared" ref="AZ104:CE104" si="164">IF(AND(AZ$3&gt;=AZ$73,AZ$5&lt;AZ$74),AZ$79*$K$55*SUM($H$72:$I$72),0)</f>
        <v>0</v>
      </c>
      <c r="BA104" s="102">
        <f t="shared" si="164"/>
        <v>0</v>
      </c>
      <c r="BB104" s="102">
        <f t="shared" si="164"/>
        <v>0</v>
      </c>
      <c r="BC104" s="102">
        <f t="shared" si="164"/>
        <v>0</v>
      </c>
      <c r="BD104" s="102">
        <f t="shared" si="164"/>
        <v>0</v>
      </c>
      <c r="BE104" s="102">
        <f t="shared" si="164"/>
        <v>0</v>
      </c>
      <c r="BF104" s="102">
        <f t="shared" si="164"/>
        <v>0</v>
      </c>
      <c r="BG104" s="102">
        <f t="shared" si="164"/>
        <v>0</v>
      </c>
      <c r="BH104" s="102">
        <f t="shared" si="164"/>
        <v>0</v>
      </c>
      <c r="BI104" s="102">
        <f t="shared" si="164"/>
        <v>0</v>
      </c>
      <c r="BJ104" s="102">
        <f t="shared" si="164"/>
        <v>0</v>
      </c>
      <c r="BK104" s="102">
        <f t="shared" si="164"/>
        <v>0</v>
      </c>
      <c r="BL104" s="102">
        <f t="shared" si="164"/>
        <v>0</v>
      </c>
      <c r="BM104" s="102">
        <f t="shared" si="164"/>
        <v>0</v>
      </c>
      <c r="BN104" s="102">
        <f t="shared" si="164"/>
        <v>0</v>
      </c>
      <c r="BO104" s="102">
        <f t="shared" si="164"/>
        <v>0</v>
      </c>
      <c r="BP104" s="102">
        <f t="shared" si="164"/>
        <v>0</v>
      </c>
      <c r="BQ104" s="102">
        <f t="shared" si="164"/>
        <v>0</v>
      </c>
      <c r="BR104" s="102">
        <f t="shared" si="164"/>
        <v>0</v>
      </c>
      <c r="BS104" s="102">
        <f t="shared" si="164"/>
        <v>0</v>
      </c>
      <c r="BT104" s="102">
        <f t="shared" si="164"/>
        <v>0</v>
      </c>
      <c r="BU104" s="102">
        <f t="shared" si="164"/>
        <v>0</v>
      </c>
      <c r="BV104" s="102">
        <f t="shared" si="164"/>
        <v>0</v>
      </c>
      <c r="BW104" s="102">
        <f t="shared" si="164"/>
        <v>0</v>
      </c>
      <c r="BX104" s="102">
        <f t="shared" si="164"/>
        <v>0</v>
      </c>
      <c r="BY104" s="102">
        <f t="shared" si="164"/>
        <v>0</v>
      </c>
      <c r="BZ104" s="102">
        <f t="shared" si="164"/>
        <v>0</v>
      </c>
      <c r="CA104" s="102">
        <f t="shared" si="164"/>
        <v>0</v>
      </c>
      <c r="CB104" s="102">
        <f t="shared" si="164"/>
        <v>0</v>
      </c>
      <c r="CC104" s="102">
        <f t="shared" si="164"/>
        <v>0</v>
      </c>
      <c r="CD104" s="102">
        <f t="shared" si="164"/>
        <v>0</v>
      </c>
      <c r="CE104" s="102">
        <f t="shared" si="164"/>
        <v>0</v>
      </c>
      <c r="CF104" s="102">
        <f t="shared" ref="CF104:CU104" si="165">IF(AND(CF$3&gt;=CF$73,CF$5&lt;CF$74),CF$79*$K$55*SUM($H$72:$I$72),0)</f>
        <v>0</v>
      </c>
      <c r="CG104" s="102">
        <f t="shared" si="165"/>
        <v>0</v>
      </c>
      <c r="CH104" s="102">
        <f t="shared" si="165"/>
        <v>0</v>
      </c>
      <c r="CI104" s="102">
        <f t="shared" si="165"/>
        <v>0</v>
      </c>
      <c r="CJ104" s="102">
        <f t="shared" si="165"/>
        <v>0</v>
      </c>
      <c r="CK104" s="102">
        <f t="shared" si="165"/>
        <v>0</v>
      </c>
      <c r="CL104" s="102">
        <f t="shared" si="165"/>
        <v>0</v>
      </c>
      <c r="CM104" s="102">
        <f t="shared" si="165"/>
        <v>0</v>
      </c>
      <c r="CN104" s="102">
        <f t="shared" si="165"/>
        <v>0</v>
      </c>
      <c r="CO104" s="102">
        <f t="shared" si="165"/>
        <v>0</v>
      </c>
      <c r="CP104" s="102">
        <f t="shared" si="165"/>
        <v>0</v>
      </c>
      <c r="CQ104" s="102">
        <f t="shared" si="165"/>
        <v>0</v>
      </c>
      <c r="CR104" s="102">
        <f t="shared" si="165"/>
        <v>0</v>
      </c>
      <c r="CS104" s="102">
        <f t="shared" si="165"/>
        <v>0</v>
      </c>
      <c r="CT104" s="102">
        <f t="shared" si="165"/>
        <v>0</v>
      </c>
      <c r="CU104" s="102">
        <f t="shared" si="165"/>
        <v>0</v>
      </c>
    </row>
    <row r="105" spans="7:99" x14ac:dyDescent="0.35">
      <c r="G105" s="138">
        <f t="shared" si="159"/>
        <v>2022</v>
      </c>
      <c r="H105" s="139">
        <f t="shared" si="155"/>
        <v>0</v>
      </c>
      <c r="I105" s="139">
        <f t="shared" ca="1" si="156"/>
        <v>0</v>
      </c>
      <c r="J105" s="139">
        <f t="shared" si="157"/>
        <v>0</v>
      </c>
      <c r="K105" s="139">
        <f t="shared" ca="1" si="158"/>
        <v>0</v>
      </c>
      <c r="Q105" s="104" t="s">
        <v>217</v>
      </c>
      <c r="R105" s="94"/>
      <c r="S105" s="94"/>
      <c r="T105" s="102">
        <f t="shared" ref="T105:AY105" si="166">IF(AND(T$3&gt;=T$74,T$5&lt;T$75),T$79*$K$55*SUM($H$72:$J$72),0)</f>
        <v>0</v>
      </c>
      <c r="U105" s="102">
        <f t="shared" si="166"/>
        <v>0</v>
      </c>
      <c r="V105" s="102">
        <f t="shared" si="166"/>
        <v>0</v>
      </c>
      <c r="W105" s="102">
        <f t="shared" si="166"/>
        <v>0</v>
      </c>
      <c r="X105" s="102">
        <f t="shared" si="166"/>
        <v>0</v>
      </c>
      <c r="Y105" s="102">
        <f t="shared" si="166"/>
        <v>0</v>
      </c>
      <c r="Z105" s="102">
        <f t="shared" si="166"/>
        <v>0</v>
      </c>
      <c r="AA105" s="102">
        <f t="shared" si="166"/>
        <v>0</v>
      </c>
      <c r="AB105" s="102">
        <f t="shared" si="166"/>
        <v>0</v>
      </c>
      <c r="AC105" s="102">
        <f t="shared" si="166"/>
        <v>0</v>
      </c>
      <c r="AD105" s="102">
        <f t="shared" si="166"/>
        <v>0</v>
      </c>
      <c r="AE105" s="102">
        <f t="shared" si="166"/>
        <v>0</v>
      </c>
      <c r="AF105" s="102">
        <f t="shared" si="166"/>
        <v>0</v>
      </c>
      <c r="AG105" s="102">
        <f t="shared" si="166"/>
        <v>0</v>
      </c>
      <c r="AH105" s="102">
        <f t="shared" si="166"/>
        <v>0</v>
      </c>
      <c r="AI105" s="102">
        <f t="shared" si="166"/>
        <v>0</v>
      </c>
      <c r="AJ105" s="102">
        <f t="shared" si="166"/>
        <v>0</v>
      </c>
      <c r="AK105" s="102">
        <f t="shared" si="166"/>
        <v>0</v>
      </c>
      <c r="AL105" s="102">
        <f t="shared" si="166"/>
        <v>0</v>
      </c>
      <c r="AM105" s="102">
        <f t="shared" si="166"/>
        <v>0</v>
      </c>
      <c r="AN105" s="102">
        <f t="shared" si="166"/>
        <v>0</v>
      </c>
      <c r="AO105" s="102">
        <f t="shared" si="166"/>
        <v>0</v>
      </c>
      <c r="AP105" s="102">
        <f t="shared" si="166"/>
        <v>0</v>
      </c>
      <c r="AQ105" s="102">
        <f t="shared" si="166"/>
        <v>0</v>
      </c>
      <c r="AR105" s="102">
        <f t="shared" si="166"/>
        <v>0</v>
      </c>
      <c r="AS105" s="102">
        <f t="shared" si="166"/>
        <v>0</v>
      </c>
      <c r="AT105" s="102">
        <f t="shared" si="166"/>
        <v>0</v>
      </c>
      <c r="AU105" s="102">
        <f t="shared" si="166"/>
        <v>0</v>
      </c>
      <c r="AV105" s="102">
        <f t="shared" si="166"/>
        <v>0</v>
      </c>
      <c r="AW105" s="102">
        <f t="shared" si="166"/>
        <v>0</v>
      </c>
      <c r="AX105" s="102">
        <f t="shared" si="166"/>
        <v>0</v>
      </c>
      <c r="AY105" s="102">
        <f t="shared" si="166"/>
        <v>0</v>
      </c>
      <c r="AZ105" s="102">
        <f t="shared" ref="AZ105:CE105" si="167">IF(AND(AZ$3&gt;=AZ$74,AZ$5&lt;AZ$75),AZ$79*$K$55*SUM($H$72:$J$72),0)</f>
        <v>0</v>
      </c>
      <c r="BA105" s="102">
        <f t="shared" si="167"/>
        <v>0</v>
      </c>
      <c r="BB105" s="102">
        <f t="shared" si="167"/>
        <v>0</v>
      </c>
      <c r="BC105" s="102">
        <f t="shared" si="167"/>
        <v>0</v>
      </c>
      <c r="BD105" s="102">
        <f t="shared" si="167"/>
        <v>0</v>
      </c>
      <c r="BE105" s="102">
        <f t="shared" si="167"/>
        <v>0</v>
      </c>
      <c r="BF105" s="102">
        <f t="shared" si="167"/>
        <v>0</v>
      </c>
      <c r="BG105" s="102">
        <f t="shared" si="167"/>
        <v>0</v>
      </c>
      <c r="BH105" s="102">
        <f t="shared" si="167"/>
        <v>0</v>
      </c>
      <c r="BI105" s="102">
        <f t="shared" si="167"/>
        <v>0</v>
      </c>
      <c r="BJ105" s="102">
        <f t="shared" si="167"/>
        <v>0</v>
      </c>
      <c r="BK105" s="102">
        <f t="shared" si="167"/>
        <v>0</v>
      </c>
      <c r="BL105" s="102">
        <f t="shared" si="167"/>
        <v>0</v>
      </c>
      <c r="BM105" s="102">
        <f t="shared" si="167"/>
        <v>0</v>
      </c>
      <c r="BN105" s="102">
        <f t="shared" si="167"/>
        <v>0</v>
      </c>
      <c r="BO105" s="102">
        <f t="shared" si="167"/>
        <v>0</v>
      </c>
      <c r="BP105" s="102">
        <f t="shared" si="167"/>
        <v>0</v>
      </c>
      <c r="BQ105" s="102">
        <f t="shared" si="167"/>
        <v>0</v>
      </c>
      <c r="BR105" s="102">
        <f t="shared" si="167"/>
        <v>0</v>
      </c>
      <c r="BS105" s="102">
        <f t="shared" si="167"/>
        <v>0</v>
      </c>
      <c r="BT105" s="102">
        <f t="shared" si="167"/>
        <v>0</v>
      </c>
      <c r="BU105" s="102">
        <f t="shared" si="167"/>
        <v>0</v>
      </c>
      <c r="BV105" s="102">
        <f t="shared" si="167"/>
        <v>0</v>
      </c>
      <c r="BW105" s="102">
        <f t="shared" si="167"/>
        <v>0</v>
      </c>
      <c r="BX105" s="102">
        <f t="shared" si="167"/>
        <v>0</v>
      </c>
      <c r="BY105" s="102">
        <f t="shared" si="167"/>
        <v>0</v>
      </c>
      <c r="BZ105" s="102">
        <f t="shared" si="167"/>
        <v>0</v>
      </c>
      <c r="CA105" s="102">
        <f t="shared" si="167"/>
        <v>0</v>
      </c>
      <c r="CB105" s="102">
        <f t="shared" si="167"/>
        <v>0</v>
      </c>
      <c r="CC105" s="102">
        <f t="shared" si="167"/>
        <v>0</v>
      </c>
      <c r="CD105" s="102">
        <f t="shared" si="167"/>
        <v>0</v>
      </c>
      <c r="CE105" s="102">
        <f t="shared" si="167"/>
        <v>0</v>
      </c>
      <c r="CF105" s="102">
        <f t="shared" ref="CF105:CU105" si="168">IF(AND(CF$3&gt;=CF$74,CF$5&lt;CF$75),CF$79*$K$55*SUM($H$72:$J$72),0)</f>
        <v>0</v>
      </c>
      <c r="CG105" s="102">
        <f t="shared" si="168"/>
        <v>0</v>
      </c>
      <c r="CH105" s="102">
        <f t="shared" si="168"/>
        <v>0</v>
      </c>
      <c r="CI105" s="102">
        <f t="shared" si="168"/>
        <v>0</v>
      </c>
      <c r="CJ105" s="102">
        <f t="shared" si="168"/>
        <v>0</v>
      </c>
      <c r="CK105" s="102">
        <f t="shared" si="168"/>
        <v>0</v>
      </c>
      <c r="CL105" s="102">
        <f t="shared" si="168"/>
        <v>0</v>
      </c>
      <c r="CM105" s="102">
        <f t="shared" si="168"/>
        <v>0</v>
      </c>
      <c r="CN105" s="102">
        <f t="shared" si="168"/>
        <v>0</v>
      </c>
      <c r="CO105" s="102">
        <f t="shared" si="168"/>
        <v>0</v>
      </c>
      <c r="CP105" s="102">
        <f t="shared" si="168"/>
        <v>0</v>
      </c>
      <c r="CQ105" s="102">
        <f t="shared" si="168"/>
        <v>0</v>
      </c>
      <c r="CR105" s="102">
        <f t="shared" si="168"/>
        <v>0</v>
      </c>
      <c r="CS105" s="102">
        <f t="shared" si="168"/>
        <v>0</v>
      </c>
      <c r="CT105" s="102">
        <f t="shared" si="168"/>
        <v>0</v>
      </c>
      <c r="CU105" s="102">
        <f t="shared" si="168"/>
        <v>0</v>
      </c>
    </row>
    <row r="106" spans="7:99" x14ac:dyDescent="0.35">
      <c r="G106" s="138">
        <f t="shared" si="159"/>
        <v>2023</v>
      </c>
      <c r="H106" s="139">
        <f t="shared" si="155"/>
        <v>0</v>
      </c>
      <c r="I106" s="139">
        <f t="shared" ca="1" si="156"/>
        <v>0</v>
      </c>
      <c r="J106" s="139">
        <f t="shared" si="157"/>
        <v>0</v>
      </c>
      <c r="K106" s="139">
        <f t="shared" ca="1" si="158"/>
        <v>0</v>
      </c>
      <c r="Q106" s="104" t="s">
        <v>218</v>
      </c>
      <c r="R106" s="94"/>
      <c r="S106" s="94"/>
      <c r="T106" s="102">
        <f t="shared" ref="T106:AY106" si="169">IF(T$3&gt;=T$75,T$79*$K$55*SUM($H$72:$K$72),0)</f>
        <v>0</v>
      </c>
      <c r="U106" s="102">
        <f t="shared" si="169"/>
        <v>0</v>
      </c>
      <c r="V106" s="102">
        <f t="shared" si="169"/>
        <v>0</v>
      </c>
      <c r="W106" s="102">
        <f t="shared" si="169"/>
        <v>0</v>
      </c>
      <c r="X106" s="102">
        <f t="shared" si="169"/>
        <v>0</v>
      </c>
      <c r="Y106" s="102">
        <f t="shared" si="169"/>
        <v>0</v>
      </c>
      <c r="Z106" s="102">
        <f t="shared" si="169"/>
        <v>0</v>
      </c>
      <c r="AA106" s="102">
        <f t="shared" si="169"/>
        <v>0</v>
      </c>
      <c r="AB106" s="102">
        <f t="shared" si="169"/>
        <v>0</v>
      </c>
      <c r="AC106" s="102">
        <f t="shared" si="169"/>
        <v>0</v>
      </c>
      <c r="AD106" s="102">
        <f t="shared" si="169"/>
        <v>0</v>
      </c>
      <c r="AE106" s="102">
        <f t="shared" si="169"/>
        <v>0</v>
      </c>
      <c r="AF106" s="102">
        <f t="shared" si="169"/>
        <v>0</v>
      </c>
      <c r="AG106" s="102">
        <f t="shared" si="169"/>
        <v>0</v>
      </c>
      <c r="AH106" s="102">
        <f t="shared" si="169"/>
        <v>0</v>
      </c>
      <c r="AI106" s="102">
        <f t="shared" si="169"/>
        <v>0</v>
      </c>
      <c r="AJ106" s="102">
        <f t="shared" si="169"/>
        <v>0</v>
      </c>
      <c r="AK106" s="102">
        <f t="shared" si="169"/>
        <v>0</v>
      </c>
      <c r="AL106" s="102">
        <f t="shared" si="169"/>
        <v>0</v>
      </c>
      <c r="AM106" s="102">
        <f t="shared" si="169"/>
        <v>0</v>
      </c>
      <c r="AN106" s="102">
        <f t="shared" si="169"/>
        <v>0</v>
      </c>
      <c r="AO106" s="102">
        <f t="shared" si="169"/>
        <v>0</v>
      </c>
      <c r="AP106" s="102">
        <f t="shared" si="169"/>
        <v>0</v>
      </c>
      <c r="AQ106" s="102">
        <f t="shared" si="169"/>
        <v>0</v>
      </c>
      <c r="AR106" s="102">
        <f t="shared" si="169"/>
        <v>0</v>
      </c>
      <c r="AS106" s="102">
        <f t="shared" si="169"/>
        <v>0</v>
      </c>
      <c r="AT106" s="102">
        <f t="shared" si="169"/>
        <v>0</v>
      </c>
      <c r="AU106" s="102">
        <f t="shared" si="169"/>
        <v>0</v>
      </c>
      <c r="AV106" s="102">
        <f t="shared" si="169"/>
        <v>0</v>
      </c>
      <c r="AW106" s="102">
        <f t="shared" si="169"/>
        <v>0</v>
      </c>
      <c r="AX106" s="102">
        <f t="shared" si="169"/>
        <v>0</v>
      </c>
      <c r="AY106" s="102">
        <f t="shared" si="169"/>
        <v>0</v>
      </c>
      <c r="AZ106" s="102">
        <f t="shared" ref="AZ106:CE106" si="170">IF(AZ$3&gt;=AZ$75,AZ$79*$K$55*SUM($H$72:$K$72),0)</f>
        <v>0</v>
      </c>
      <c r="BA106" s="102">
        <f t="shared" si="170"/>
        <v>0</v>
      </c>
      <c r="BB106" s="102">
        <f t="shared" si="170"/>
        <v>0</v>
      </c>
      <c r="BC106" s="102">
        <f t="shared" si="170"/>
        <v>0</v>
      </c>
      <c r="BD106" s="102">
        <f t="shared" si="170"/>
        <v>0</v>
      </c>
      <c r="BE106" s="102">
        <f t="shared" si="170"/>
        <v>0</v>
      </c>
      <c r="BF106" s="102">
        <f t="shared" si="170"/>
        <v>0</v>
      </c>
      <c r="BG106" s="102">
        <f t="shared" si="170"/>
        <v>0</v>
      </c>
      <c r="BH106" s="102">
        <f t="shared" si="170"/>
        <v>0</v>
      </c>
      <c r="BI106" s="102">
        <f t="shared" si="170"/>
        <v>0</v>
      </c>
      <c r="BJ106" s="102">
        <f t="shared" si="170"/>
        <v>0</v>
      </c>
      <c r="BK106" s="102">
        <f t="shared" si="170"/>
        <v>0</v>
      </c>
      <c r="BL106" s="102">
        <f t="shared" si="170"/>
        <v>0</v>
      </c>
      <c r="BM106" s="102">
        <f t="shared" si="170"/>
        <v>0</v>
      </c>
      <c r="BN106" s="102">
        <f t="shared" si="170"/>
        <v>0</v>
      </c>
      <c r="BO106" s="102">
        <f t="shared" si="170"/>
        <v>0</v>
      </c>
      <c r="BP106" s="102">
        <f t="shared" si="170"/>
        <v>0</v>
      </c>
      <c r="BQ106" s="102">
        <f t="shared" si="170"/>
        <v>0</v>
      </c>
      <c r="BR106" s="102">
        <f t="shared" si="170"/>
        <v>0</v>
      </c>
      <c r="BS106" s="102">
        <f t="shared" si="170"/>
        <v>0</v>
      </c>
      <c r="BT106" s="102">
        <f t="shared" si="170"/>
        <v>0</v>
      </c>
      <c r="BU106" s="102">
        <f t="shared" si="170"/>
        <v>0</v>
      </c>
      <c r="BV106" s="102">
        <f t="shared" si="170"/>
        <v>0</v>
      </c>
      <c r="BW106" s="102">
        <f t="shared" si="170"/>
        <v>0</v>
      </c>
      <c r="BX106" s="102">
        <f t="shared" si="170"/>
        <v>0</v>
      </c>
      <c r="BY106" s="102">
        <f t="shared" si="170"/>
        <v>0</v>
      </c>
      <c r="BZ106" s="102">
        <f t="shared" si="170"/>
        <v>0</v>
      </c>
      <c r="CA106" s="102">
        <f t="shared" si="170"/>
        <v>0</v>
      </c>
      <c r="CB106" s="102">
        <f t="shared" si="170"/>
        <v>0</v>
      </c>
      <c r="CC106" s="102">
        <f t="shared" si="170"/>
        <v>0</v>
      </c>
      <c r="CD106" s="102">
        <f t="shared" si="170"/>
        <v>0</v>
      </c>
      <c r="CE106" s="102">
        <f t="shared" si="170"/>
        <v>0</v>
      </c>
      <c r="CF106" s="102">
        <f t="shared" ref="CF106:CU106" si="171">IF(CF$3&gt;=CF$75,CF$79*$K$55*SUM($H$72:$K$72),0)</f>
        <v>0</v>
      </c>
      <c r="CG106" s="102">
        <f t="shared" si="171"/>
        <v>0</v>
      </c>
      <c r="CH106" s="102">
        <f t="shared" si="171"/>
        <v>0</v>
      </c>
      <c r="CI106" s="102">
        <f t="shared" si="171"/>
        <v>0</v>
      </c>
      <c r="CJ106" s="102">
        <f t="shared" si="171"/>
        <v>0</v>
      </c>
      <c r="CK106" s="102">
        <f t="shared" si="171"/>
        <v>0</v>
      </c>
      <c r="CL106" s="102">
        <f t="shared" si="171"/>
        <v>0</v>
      </c>
      <c r="CM106" s="102">
        <f t="shared" si="171"/>
        <v>0</v>
      </c>
      <c r="CN106" s="102">
        <f t="shared" si="171"/>
        <v>0</v>
      </c>
      <c r="CO106" s="102">
        <f t="shared" si="171"/>
        <v>0</v>
      </c>
      <c r="CP106" s="102">
        <f t="shared" si="171"/>
        <v>0</v>
      </c>
      <c r="CQ106" s="102">
        <f t="shared" si="171"/>
        <v>0</v>
      </c>
      <c r="CR106" s="102">
        <f t="shared" si="171"/>
        <v>0</v>
      </c>
      <c r="CS106" s="102">
        <f t="shared" si="171"/>
        <v>0</v>
      </c>
      <c r="CT106" s="102">
        <f t="shared" si="171"/>
        <v>0</v>
      </c>
      <c r="CU106" s="102">
        <f t="shared" si="171"/>
        <v>0</v>
      </c>
    </row>
    <row r="107" spans="7:99" x14ac:dyDescent="0.35">
      <c r="G107" s="138">
        <f t="shared" si="159"/>
        <v>2024</v>
      </c>
      <c r="H107" s="139">
        <f t="shared" si="155"/>
        <v>0</v>
      </c>
      <c r="I107" s="139">
        <f t="shared" ca="1" si="156"/>
        <v>0</v>
      </c>
      <c r="J107" s="139">
        <f t="shared" si="157"/>
        <v>0</v>
      </c>
      <c r="K107" s="139">
        <f t="shared" ca="1" si="158"/>
        <v>0</v>
      </c>
      <c r="Q107" s="103" t="s">
        <v>0</v>
      </c>
      <c r="R107" s="105">
        <f ca="1">SUM(T107:CU107)</f>
        <v>6633900</v>
      </c>
      <c r="S107" s="94"/>
      <c r="T107" s="86">
        <f t="shared" ref="T107:CE107" si="172">SUM(T103:T106)</f>
        <v>0</v>
      </c>
      <c r="U107" s="86">
        <f t="shared" si="172"/>
        <v>0</v>
      </c>
      <c r="V107" s="86">
        <f t="shared" si="172"/>
        <v>0</v>
      </c>
      <c r="W107" s="86">
        <f t="shared" ca="1" si="172"/>
        <v>1105650</v>
      </c>
      <c r="X107" s="86">
        <f t="shared" ca="1" si="172"/>
        <v>1105650</v>
      </c>
      <c r="Y107" s="86">
        <f t="shared" ca="1" si="172"/>
        <v>1105650</v>
      </c>
      <c r="Z107" s="86">
        <f t="shared" ca="1" si="172"/>
        <v>1105650</v>
      </c>
      <c r="AA107" s="86">
        <f t="shared" ca="1" si="172"/>
        <v>1105650</v>
      </c>
      <c r="AB107" s="86">
        <f t="shared" ca="1" si="172"/>
        <v>1105650</v>
      </c>
      <c r="AC107" s="86">
        <f t="shared" si="172"/>
        <v>0</v>
      </c>
      <c r="AD107" s="86">
        <f t="shared" si="172"/>
        <v>0</v>
      </c>
      <c r="AE107" s="86">
        <f t="shared" si="172"/>
        <v>0</v>
      </c>
      <c r="AF107" s="86">
        <f t="shared" si="172"/>
        <v>0</v>
      </c>
      <c r="AG107" s="86">
        <f t="shared" si="172"/>
        <v>0</v>
      </c>
      <c r="AH107" s="86">
        <f t="shared" si="172"/>
        <v>0</v>
      </c>
      <c r="AI107" s="86">
        <f t="shared" si="172"/>
        <v>0</v>
      </c>
      <c r="AJ107" s="86">
        <f t="shared" si="172"/>
        <v>0</v>
      </c>
      <c r="AK107" s="86">
        <f t="shared" si="172"/>
        <v>0</v>
      </c>
      <c r="AL107" s="86">
        <f t="shared" si="172"/>
        <v>0</v>
      </c>
      <c r="AM107" s="86">
        <f t="shared" si="172"/>
        <v>0</v>
      </c>
      <c r="AN107" s="86">
        <f t="shared" si="172"/>
        <v>0</v>
      </c>
      <c r="AO107" s="86">
        <f t="shared" si="172"/>
        <v>0</v>
      </c>
      <c r="AP107" s="86">
        <f t="shared" si="172"/>
        <v>0</v>
      </c>
      <c r="AQ107" s="86">
        <f t="shared" si="172"/>
        <v>0</v>
      </c>
      <c r="AR107" s="86">
        <f t="shared" si="172"/>
        <v>0</v>
      </c>
      <c r="AS107" s="86">
        <f t="shared" si="172"/>
        <v>0</v>
      </c>
      <c r="AT107" s="86">
        <f t="shared" si="172"/>
        <v>0</v>
      </c>
      <c r="AU107" s="86">
        <f t="shared" si="172"/>
        <v>0</v>
      </c>
      <c r="AV107" s="86">
        <f t="shared" si="172"/>
        <v>0</v>
      </c>
      <c r="AW107" s="86">
        <f t="shared" si="172"/>
        <v>0</v>
      </c>
      <c r="AX107" s="86">
        <f t="shared" si="172"/>
        <v>0</v>
      </c>
      <c r="AY107" s="86">
        <f t="shared" si="172"/>
        <v>0</v>
      </c>
      <c r="AZ107" s="86">
        <f t="shared" si="172"/>
        <v>0</v>
      </c>
      <c r="BA107" s="86">
        <f t="shared" si="172"/>
        <v>0</v>
      </c>
      <c r="BB107" s="86">
        <f t="shared" si="172"/>
        <v>0</v>
      </c>
      <c r="BC107" s="86">
        <f t="shared" si="172"/>
        <v>0</v>
      </c>
      <c r="BD107" s="86">
        <f t="shared" si="172"/>
        <v>0</v>
      </c>
      <c r="BE107" s="86">
        <f t="shared" si="172"/>
        <v>0</v>
      </c>
      <c r="BF107" s="86">
        <f t="shared" si="172"/>
        <v>0</v>
      </c>
      <c r="BG107" s="86">
        <f t="shared" si="172"/>
        <v>0</v>
      </c>
      <c r="BH107" s="86">
        <f t="shared" si="172"/>
        <v>0</v>
      </c>
      <c r="BI107" s="86">
        <f t="shared" si="172"/>
        <v>0</v>
      </c>
      <c r="BJ107" s="86">
        <f t="shared" si="172"/>
        <v>0</v>
      </c>
      <c r="BK107" s="86">
        <f t="shared" si="172"/>
        <v>0</v>
      </c>
      <c r="BL107" s="86">
        <f t="shared" si="172"/>
        <v>0</v>
      </c>
      <c r="BM107" s="86">
        <f t="shared" si="172"/>
        <v>0</v>
      </c>
      <c r="BN107" s="86">
        <f t="shared" si="172"/>
        <v>0</v>
      </c>
      <c r="BO107" s="86">
        <f t="shared" si="172"/>
        <v>0</v>
      </c>
      <c r="BP107" s="86">
        <f t="shared" si="172"/>
        <v>0</v>
      </c>
      <c r="BQ107" s="86">
        <f t="shared" si="172"/>
        <v>0</v>
      </c>
      <c r="BR107" s="86">
        <f t="shared" si="172"/>
        <v>0</v>
      </c>
      <c r="BS107" s="86">
        <f t="shared" si="172"/>
        <v>0</v>
      </c>
      <c r="BT107" s="86">
        <f t="shared" si="172"/>
        <v>0</v>
      </c>
      <c r="BU107" s="86">
        <f t="shared" si="172"/>
        <v>0</v>
      </c>
      <c r="BV107" s="86">
        <f t="shared" si="172"/>
        <v>0</v>
      </c>
      <c r="BW107" s="86">
        <f t="shared" si="172"/>
        <v>0</v>
      </c>
      <c r="BX107" s="86">
        <f t="shared" si="172"/>
        <v>0</v>
      </c>
      <c r="BY107" s="86">
        <f t="shared" si="172"/>
        <v>0</v>
      </c>
      <c r="BZ107" s="86">
        <f t="shared" si="172"/>
        <v>0</v>
      </c>
      <c r="CA107" s="86">
        <f t="shared" si="172"/>
        <v>0</v>
      </c>
      <c r="CB107" s="86">
        <f t="shared" si="172"/>
        <v>0</v>
      </c>
      <c r="CC107" s="86">
        <f t="shared" si="172"/>
        <v>0</v>
      </c>
      <c r="CD107" s="86">
        <f t="shared" si="172"/>
        <v>0</v>
      </c>
      <c r="CE107" s="86">
        <f t="shared" si="172"/>
        <v>0</v>
      </c>
      <c r="CF107" s="86">
        <f t="shared" ref="CF107:CU107" si="173">SUM(CF103:CF106)</f>
        <v>0</v>
      </c>
      <c r="CG107" s="86">
        <f t="shared" si="173"/>
        <v>0</v>
      </c>
      <c r="CH107" s="86">
        <f t="shared" si="173"/>
        <v>0</v>
      </c>
      <c r="CI107" s="86">
        <f t="shared" si="173"/>
        <v>0</v>
      </c>
      <c r="CJ107" s="86">
        <f t="shared" si="173"/>
        <v>0</v>
      </c>
      <c r="CK107" s="86">
        <f t="shared" si="173"/>
        <v>0</v>
      </c>
      <c r="CL107" s="86">
        <f t="shared" si="173"/>
        <v>0</v>
      </c>
      <c r="CM107" s="86">
        <f t="shared" si="173"/>
        <v>0</v>
      </c>
      <c r="CN107" s="86">
        <f t="shared" si="173"/>
        <v>0</v>
      </c>
      <c r="CO107" s="86">
        <f t="shared" si="173"/>
        <v>0</v>
      </c>
      <c r="CP107" s="86">
        <f t="shared" si="173"/>
        <v>0</v>
      </c>
      <c r="CQ107" s="86">
        <f t="shared" si="173"/>
        <v>0</v>
      </c>
      <c r="CR107" s="86">
        <f t="shared" si="173"/>
        <v>0</v>
      </c>
      <c r="CS107" s="86">
        <f t="shared" si="173"/>
        <v>0</v>
      </c>
      <c r="CT107" s="86">
        <f t="shared" si="173"/>
        <v>0</v>
      </c>
      <c r="CU107" s="86">
        <f t="shared" si="173"/>
        <v>0</v>
      </c>
    </row>
    <row r="108" spans="7:99" x14ac:dyDescent="0.35">
      <c r="G108" s="138">
        <f t="shared" si="159"/>
        <v>2025</v>
      </c>
      <c r="H108" s="139">
        <f t="shared" si="155"/>
        <v>0</v>
      </c>
      <c r="I108" s="139">
        <f t="shared" ca="1" si="156"/>
        <v>0</v>
      </c>
      <c r="J108" s="139">
        <f t="shared" si="157"/>
        <v>0</v>
      </c>
      <c r="K108" s="139">
        <f t="shared" ca="1" si="158"/>
        <v>0</v>
      </c>
      <c r="Q108" s="94"/>
      <c r="R108" s="94"/>
      <c r="S108" s="94"/>
      <c r="T108" s="102"/>
      <c r="U108" s="102"/>
      <c r="V108" s="102"/>
      <c r="W108" s="102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  <c r="BI108" s="94"/>
      <c r="BJ108" s="94"/>
      <c r="BK108" s="94"/>
      <c r="BL108" s="94"/>
      <c r="BM108" s="94"/>
      <c r="BN108" s="94"/>
      <c r="BO108" s="94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  <c r="CP108" s="94"/>
      <c r="CQ108" s="94"/>
      <c r="CR108" s="94"/>
      <c r="CS108" s="94"/>
      <c r="CT108" s="94"/>
      <c r="CU108" s="94"/>
    </row>
    <row r="109" spans="7:99" x14ac:dyDescent="0.35">
      <c r="G109" s="138">
        <f t="shared" si="159"/>
        <v>2026</v>
      </c>
      <c r="H109" s="139">
        <f t="shared" si="155"/>
        <v>0</v>
      </c>
      <c r="I109" s="139">
        <f t="shared" ca="1" si="156"/>
        <v>0</v>
      </c>
      <c r="J109" s="139">
        <f t="shared" si="157"/>
        <v>0</v>
      </c>
      <c r="K109" s="139">
        <f t="shared" ca="1" si="158"/>
        <v>0</v>
      </c>
      <c r="Q109" s="103" t="s">
        <v>134</v>
      </c>
      <c r="R109" s="94"/>
      <c r="S109" s="94"/>
      <c r="T109" s="102"/>
      <c r="U109" s="102"/>
      <c r="V109" s="102"/>
      <c r="W109" s="102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  <c r="BE109" s="94"/>
      <c r="BF109" s="94"/>
      <c r="BG109" s="94"/>
      <c r="BH109" s="94"/>
      <c r="BI109" s="94"/>
      <c r="BJ109" s="94"/>
      <c r="BK109" s="94"/>
      <c r="BL109" s="94"/>
      <c r="BM109" s="94"/>
      <c r="BN109" s="94"/>
      <c r="BO109" s="94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/>
      <c r="CC109" s="94"/>
      <c r="CD109" s="94"/>
      <c r="CE109" s="94"/>
      <c r="CF109" s="94"/>
      <c r="CG109" s="94"/>
      <c r="CH109" s="94"/>
      <c r="CI109" s="94"/>
      <c r="CJ109" s="94"/>
      <c r="CK109" s="94"/>
      <c r="CL109" s="94"/>
      <c r="CM109" s="94"/>
      <c r="CN109" s="94"/>
      <c r="CO109" s="94"/>
      <c r="CP109" s="94"/>
      <c r="CQ109" s="94"/>
      <c r="CR109" s="94"/>
      <c r="CS109" s="94"/>
      <c r="CT109" s="94"/>
      <c r="CU109" s="94"/>
    </row>
    <row r="110" spans="7:99" x14ac:dyDescent="0.35">
      <c r="G110" s="138">
        <f t="shared" si="159"/>
        <v>2027</v>
      </c>
      <c r="H110" s="139">
        <f t="shared" si="155"/>
        <v>0</v>
      </c>
      <c r="I110" s="139">
        <f t="shared" si="156"/>
        <v>0</v>
      </c>
      <c r="J110" s="139">
        <f t="shared" si="157"/>
        <v>0</v>
      </c>
      <c r="K110" s="139">
        <f t="shared" si="158"/>
        <v>0</v>
      </c>
      <c r="Q110" s="104" t="s">
        <v>216</v>
      </c>
      <c r="R110" s="94"/>
      <c r="S110" s="94"/>
      <c r="T110" s="102">
        <f>IF(T$3=T$73,SUM($S$79:T$79)*$K$55*$I$72,0)</f>
        <v>0</v>
      </c>
      <c r="U110" s="102">
        <f>IF(U$3=U$73,SUM($S$79:U$79)*$K$55*$I$72,0)</f>
        <v>0</v>
      </c>
      <c r="V110" s="102">
        <f>IF(V$3=V$73,SUM($S$79:V$79)*$K$55*$I$72,0)</f>
        <v>0</v>
      </c>
      <c r="W110" s="102">
        <f>IF(W$3=W$73,SUM($S$79:W$79)*$K$55*$I$72,0)</f>
        <v>0</v>
      </c>
      <c r="X110" s="102">
        <f>IF(X$3=X$73,SUM($S$79:X$79)*$K$55*$I$72,0)</f>
        <v>0</v>
      </c>
      <c r="Y110" s="102">
        <f>IF(Y$3=Y$73,SUM($S$79:Y$79)*$K$55*$I$72,0)</f>
        <v>0</v>
      </c>
      <c r="Z110" s="102">
        <f>IF(Z$3=Z$73,SUM($S$79:Z$79)*$K$55*$I$72,0)</f>
        <v>0</v>
      </c>
      <c r="AA110" s="102">
        <f>IF(AA$3=AA$73,SUM($S$79:AA$79)*$K$55*$I$72,0)</f>
        <v>0</v>
      </c>
      <c r="AB110" s="102">
        <f>IF(AB$3=AB$73,SUM($S$79:AB$79)*$K$55*$I$72,0)</f>
        <v>0</v>
      </c>
      <c r="AC110" s="102">
        <f>IF(AC$3=AC$73,SUM($S$79:AC$79)*$K$55*$I$72,0)</f>
        <v>0</v>
      </c>
      <c r="AD110" s="102">
        <f>IF(AD$3=AD$73,SUM($S$79:AD$79)*$K$55*$I$72,0)</f>
        <v>0</v>
      </c>
      <c r="AE110" s="102">
        <f>IF(AE$3=AE$73,SUM($S$79:AE$79)*$K$55*$I$72,0)</f>
        <v>0</v>
      </c>
      <c r="AF110" s="102">
        <f>IF(AF$3=AF$73,SUM($S$79:AF$79)*$K$55*$I$72,0)</f>
        <v>0</v>
      </c>
      <c r="AG110" s="102">
        <f ca="1">IF(AG$3=AG$73,SUM($S$79:AG$79)*$K$55*$I$72,0)</f>
        <v>6633900</v>
      </c>
      <c r="AH110" s="102">
        <f>IF(AH$3=AH$73,SUM($S$79:AH$79)*$K$55*$I$72,0)</f>
        <v>0</v>
      </c>
      <c r="AI110" s="102">
        <f>IF(AI$3=AI$73,SUM($S$79:AI$79)*$K$55*$I$72,0)</f>
        <v>0</v>
      </c>
      <c r="AJ110" s="102">
        <f>IF(AJ$3=AJ$73,SUM($S$79:AJ$79)*$K$55*$I$72,0)</f>
        <v>0</v>
      </c>
      <c r="AK110" s="102">
        <f>IF(AK$3=AK$73,SUM($S$79:AK$79)*$K$55*$I$72,0)</f>
        <v>0</v>
      </c>
      <c r="AL110" s="102">
        <f>IF(AL$3=AL$73,SUM($S$79:AL$79)*$K$55*$I$72,0)</f>
        <v>0</v>
      </c>
      <c r="AM110" s="102">
        <f>IF(AM$3=AM$73,SUM($S$79:AM$79)*$K$55*$I$72,0)</f>
        <v>0</v>
      </c>
      <c r="AN110" s="102">
        <f>IF(AN$3=AN$73,SUM($S$79:AN$79)*$K$55*$I$72,0)</f>
        <v>0</v>
      </c>
      <c r="AO110" s="102">
        <f>IF(AO$3=AO$73,SUM($S$79:AO$79)*$K$55*$I$72,0)</f>
        <v>0</v>
      </c>
      <c r="AP110" s="102">
        <f>IF(AP$3=AP$73,SUM($S$79:AP$79)*$K$55*$I$72,0)</f>
        <v>0</v>
      </c>
      <c r="AQ110" s="102">
        <f>IF(AQ$3=AQ$73,SUM($S$79:AQ$79)*$K$55*$I$72,0)</f>
        <v>0</v>
      </c>
      <c r="AR110" s="102">
        <f>IF(AR$3=AR$73,SUM($S$79:AR$79)*$K$55*$I$72,0)</f>
        <v>0</v>
      </c>
      <c r="AS110" s="102">
        <f>IF(AS$3=AS$73,SUM($S$79:AS$79)*$K$55*$I$72,0)</f>
        <v>0</v>
      </c>
      <c r="AT110" s="102">
        <f>IF(AT$3=AT$73,SUM($S$79:AT$79)*$K$55*$I$72,0)</f>
        <v>0</v>
      </c>
      <c r="AU110" s="102">
        <f>IF(AU$3=AU$73,SUM($S$79:AU$79)*$K$55*$I$72,0)</f>
        <v>0</v>
      </c>
      <c r="AV110" s="102">
        <f>IF(AV$3=AV$73,SUM($S$79:AV$79)*$K$55*$I$72,0)</f>
        <v>0</v>
      </c>
      <c r="AW110" s="102">
        <f>IF(AW$3=AW$73,SUM($S$79:AW$79)*$K$55*$I$72,0)</f>
        <v>0</v>
      </c>
      <c r="AX110" s="102">
        <f>IF(AX$3=AX$73,SUM($S$79:AX$79)*$K$55*$I$72,0)</f>
        <v>0</v>
      </c>
      <c r="AY110" s="102">
        <f>IF(AY$3=AY$73,SUM($S$79:AY$79)*$K$55*$I$72,0)</f>
        <v>0</v>
      </c>
      <c r="AZ110" s="102">
        <f>IF(AZ$3=AZ$73,SUM($S$79:AZ$79)*$K$55*$I$72,0)</f>
        <v>0</v>
      </c>
      <c r="BA110" s="102">
        <f>IF(BA$3=BA$73,SUM($S$79:BA$79)*$K$55*$I$72,0)</f>
        <v>0</v>
      </c>
      <c r="BB110" s="102">
        <f>IF(BB$3=BB$73,SUM($S$79:BB$79)*$K$55*$I$72,0)</f>
        <v>0</v>
      </c>
      <c r="BC110" s="102">
        <f>IF(BC$3=BC$73,SUM($S$79:BC$79)*$K$55*$I$72,0)</f>
        <v>0</v>
      </c>
      <c r="BD110" s="102">
        <f>IF(BD$3=BD$73,SUM($S$79:BD$79)*$K$55*$I$72,0)</f>
        <v>0</v>
      </c>
      <c r="BE110" s="102">
        <f>IF(BE$3=BE$73,SUM($S$79:BE$79)*$K$55*$I$72,0)</f>
        <v>0</v>
      </c>
      <c r="BF110" s="102">
        <f>IF(BF$3=BF$73,SUM($S$79:BF$79)*$K$55*$I$72,0)</f>
        <v>0</v>
      </c>
      <c r="BG110" s="102">
        <f>IF(BG$3=BG$73,SUM($S$79:BG$79)*$K$55*$I$72,0)</f>
        <v>0</v>
      </c>
      <c r="BH110" s="102">
        <f>IF(BH$3=BH$73,SUM($S$79:BH$79)*$K$55*$I$72,0)</f>
        <v>0</v>
      </c>
      <c r="BI110" s="102">
        <f>IF(BI$3=BI$73,SUM($S$79:BI$79)*$K$55*$I$72,0)</f>
        <v>0</v>
      </c>
      <c r="BJ110" s="102">
        <f>IF(BJ$3=BJ$73,SUM($S$79:BJ$79)*$K$55*$I$72,0)</f>
        <v>0</v>
      </c>
      <c r="BK110" s="102">
        <f>IF(BK$3=BK$73,SUM($S$79:BK$79)*$K$55*$I$72,0)</f>
        <v>0</v>
      </c>
      <c r="BL110" s="102">
        <f>IF(BL$3=BL$73,SUM($S$79:BL$79)*$K$55*$I$72,0)</f>
        <v>0</v>
      </c>
      <c r="BM110" s="102">
        <f>IF(BM$3=BM$73,SUM($S$79:BM$79)*$K$55*$I$72,0)</f>
        <v>0</v>
      </c>
      <c r="BN110" s="102">
        <f>IF(BN$3=BN$73,SUM($S$79:BN$79)*$K$55*$I$72,0)</f>
        <v>0</v>
      </c>
      <c r="BO110" s="102">
        <f>IF(BO$3=BO$73,SUM($S$79:BO$79)*$K$55*$I$72,0)</f>
        <v>0</v>
      </c>
      <c r="BP110" s="102">
        <f>IF(BP$3=BP$73,SUM($S$79:BP$79)*$K$55*$I$72,0)</f>
        <v>0</v>
      </c>
      <c r="BQ110" s="102">
        <f>IF(BQ$3=BQ$73,SUM($S$79:BQ$79)*$K$55*$I$72,0)</f>
        <v>0</v>
      </c>
      <c r="BR110" s="102">
        <f>IF(BR$3=BR$73,SUM($S$79:BR$79)*$K$55*$I$72,0)</f>
        <v>0</v>
      </c>
      <c r="BS110" s="102">
        <f>IF(BS$3=BS$73,SUM($S$79:BS$79)*$K$55*$I$72,0)</f>
        <v>0</v>
      </c>
      <c r="BT110" s="102">
        <f>IF(BT$3=BT$73,SUM($S$79:BT$79)*$K$55*$I$72,0)</f>
        <v>0</v>
      </c>
      <c r="BU110" s="102">
        <f>IF(BU$3=BU$73,SUM($S$79:BU$79)*$K$55*$I$72,0)</f>
        <v>0</v>
      </c>
      <c r="BV110" s="102">
        <f>IF(BV$3=BV$73,SUM($S$79:BV$79)*$K$55*$I$72,0)</f>
        <v>0</v>
      </c>
      <c r="BW110" s="102">
        <f>IF(BW$3=BW$73,SUM($S$79:BW$79)*$K$55*$I$72,0)</f>
        <v>0</v>
      </c>
      <c r="BX110" s="102">
        <f>IF(BX$3=BX$73,SUM($S$79:BX$79)*$K$55*$I$72,0)</f>
        <v>0</v>
      </c>
      <c r="BY110" s="102">
        <f>IF(BY$3=BY$73,SUM($S$79:BY$79)*$K$55*$I$72,0)</f>
        <v>0</v>
      </c>
      <c r="BZ110" s="102">
        <f>IF(BZ$3=BZ$73,SUM($S$79:BZ$79)*$K$55*$I$72,0)</f>
        <v>0</v>
      </c>
      <c r="CA110" s="102">
        <f>IF(CA$3=CA$73,SUM($S$79:CA$79)*$K$55*$I$72,0)</f>
        <v>0</v>
      </c>
      <c r="CB110" s="102">
        <f>IF(CB$3=CB$73,SUM($S$79:CB$79)*$K$55*$I$72,0)</f>
        <v>0</v>
      </c>
      <c r="CC110" s="102">
        <f>IF(CC$3=CC$73,SUM($S$79:CC$79)*$K$55*$I$72,0)</f>
        <v>0</v>
      </c>
      <c r="CD110" s="102">
        <f>IF(CD$3=CD$73,SUM($S$79:CD$79)*$K$55*$I$72,0)</f>
        <v>0</v>
      </c>
      <c r="CE110" s="102">
        <f>IF(CE$3=CE$73,SUM($S$79:CE$79)*$K$55*$I$72,0)</f>
        <v>0</v>
      </c>
      <c r="CF110" s="102">
        <f>IF(CF$3=CF$73,SUM($S$79:CF$79)*$K$55*$I$72,0)</f>
        <v>0</v>
      </c>
      <c r="CG110" s="102">
        <f>IF(CG$3=CG$73,SUM($S$79:CG$79)*$K$55*$I$72,0)</f>
        <v>0</v>
      </c>
      <c r="CH110" s="102">
        <f>IF(CH$3=CH$73,SUM($S$79:CH$79)*$K$55*$I$72,0)</f>
        <v>0</v>
      </c>
      <c r="CI110" s="102">
        <f>IF(CI$3=CI$73,SUM($S$79:CI$79)*$K$55*$I$72,0)</f>
        <v>0</v>
      </c>
      <c r="CJ110" s="102">
        <f>IF(CJ$3=CJ$73,SUM($S$79:CJ$79)*$K$55*$I$72,0)</f>
        <v>0</v>
      </c>
      <c r="CK110" s="102">
        <f>IF(CK$3=CK$73,SUM($S$79:CK$79)*$K$55*$I$72,0)</f>
        <v>0</v>
      </c>
      <c r="CL110" s="102">
        <f>IF(CL$3=CL$73,SUM($S$79:CL$79)*$K$55*$I$72,0)</f>
        <v>0</v>
      </c>
      <c r="CM110" s="102">
        <f>IF(CM$3=CM$73,SUM($S$79:CM$79)*$K$55*$I$72,0)</f>
        <v>0</v>
      </c>
      <c r="CN110" s="102">
        <f>IF(CN$3=CN$73,SUM($S$79:CN$79)*$K$55*$I$72,0)</f>
        <v>0</v>
      </c>
      <c r="CO110" s="102">
        <f>IF(CO$3=CO$73,SUM($S$79:CO$79)*$K$55*$I$72,0)</f>
        <v>0</v>
      </c>
      <c r="CP110" s="102">
        <f>IF(CP$3=CP$73,SUM($S$79:CP$79)*$K$55*$I$72,0)</f>
        <v>0</v>
      </c>
      <c r="CQ110" s="102">
        <f>IF(CQ$3=CQ$73,SUM($S$79:CQ$79)*$K$55*$I$72,0)</f>
        <v>0</v>
      </c>
      <c r="CR110" s="102">
        <f>IF(CR$3=CR$73,SUM($S$79:CR$79)*$K$55*$I$72,0)</f>
        <v>0</v>
      </c>
      <c r="CS110" s="102">
        <f>IF(CS$3=CS$73,SUM($S$79:CS$79)*$K$55*$I$72,0)</f>
        <v>0</v>
      </c>
      <c r="CT110" s="102">
        <f>IF(CT$3=CT$73,SUM($S$79:CT$79)*$K$55*$I$72,0)</f>
        <v>0</v>
      </c>
      <c r="CU110" s="102">
        <f>IF(CU$3=CU$73,SUM($S$79:CU$79)*$K$55*$I$72,0)</f>
        <v>0</v>
      </c>
    </row>
    <row r="111" spans="7:99" x14ac:dyDescent="0.35">
      <c r="G111" s="138">
        <f t="shared" si="159"/>
        <v>2028</v>
      </c>
      <c r="H111" s="139">
        <f t="shared" si="155"/>
        <v>0</v>
      </c>
      <c r="I111" s="139">
        <f t="shared" si="156"/>
        <v>0</v>
      </c>
      <c r="J111" s="139">
        <f t="shared" si="157"/>
        <v>0</v>
      </c>
      <c r="K111" s="139">
        <f t="shared" si="158"/>
        <v>0</v>
      </c>
      <c r="Q111" s="104" t="s">
        <v>217</v>
      </c>
      <c r="R111" s="94"/>
      <c r="S111" s="94"/>
      <c r="T111" s="102">
        <f>IF(T$3=T$74,SUM($S$79:T$79)*$K$55*$J$72,0)</f>
        <v>0</v>
      </c>
      <c r="U111" s="102">
        <f>IF(U$3=U$74,SUM($S$79:U$79)*$K$55*$J$72,0)</f>
        <v>0</v>
      </c>
      <c r="V111" s="102">
        <f>IF(V$3=V$74,SUM($S$79:V$79)*$K$55*$J$72,0)</f>
        <v>0</v>
      </c>
      <c r="W111" s="102">
        <f>IF(W$3=W$74,SUM($S$79:W$79)*$K$55*$J$72,0)</f>
        <v>0</v>
      </c>
      <c r="X111" s="102">
        <f>IF(X$3=X$74,SUM($S$79:X$79)*$K$55*$J$72,0)</f>
        <v>0</v>
      </c>
      <c r="Y111" s="102">
        <f>IF(Y$3=Y$74,SUM($S$79:Y$79)*$K$55*$J$72,0)</f>
        <v>0</v>
      </c>
      <c r="Z111" s="102">
        <f>IF(Z$3=Z$74,SUM($S$79:Z$79)*$K$55*$J$72,0)</f>
        <v>0</v>
      </c>
      <c r="AA111" s="102">
        <f>IF(AA$3=AA$74,SUM($S$79:AA$79)*$K$55*$J$72,0)</f>
        <v>0</v>
      </c>
      <c r="AB111" s="102">
        <f>IF(AB$3=AB$74,SUM($S$79:AB$79)*$K$55*$J$72,0)</f>
        <v>0</v>
      </c>
      <c r="AC111" s="102">
        <f>IF(AC$3=AC$74,SUM($S$79:AC$79)*$K$55*$J$72,0)</f>
        <v>0</v>
      </c>
      <c r="AD111" s="102">
        <f>IF(AD$3=AD$74,SUM($S$79:AD$79)*$K$55*$J$72,0)</f>
        <v>0</v>
      </c>
      <c r="AE111" s="102">
        <f>IF(AE$3=AE$74,SUM($S$79:AE$79)*$K$55*$J$72,0)</f>
        <v>0</v>
      </c>
      <c r="AF111" s="102">
        <f>IF(AF$3=AF$74,SUM($S$79:AF$79)*$K$55*$J$72,0)</f>
        <v>0</v>
      </c>
      <c r="AG111" s="102">
        <f>IF(AG$3=AG$74,SUM($S$79:AG$79)*$K$55*$J$72,0)</f>
        <v>0</v>
      </c>
      <c r="AH111" s="102">
        <f>IF(AH$3=AH$74,SUM($S$79:AH$79)*$K$55*$J$72,0)</f>
        <v>0</v>
      </c>
      <c r="AI111" s="102">
        <f>IF(AI$3=AI$74,SUM($S$79:AI$79)*$K$55*$J$72,0)</f>
        <v>0</v>
      </c>
      <c r="AJ111" s="102">
        <f>IF(AJ$3=AJ$74,SUM($S$79:AJ$79)*$K$55*$J$72,0)</f>
        <v>0</v>
      </c>
      <c r="AK111" s="102">
        <f>IF(AK$3=AK$74,SUM($S$79:AK$79)*$K$55*$J$72,0)</f>
        <v>0</v>
      </c>
      <c r="AL111" s="102">
        <f ca="1">IF(AL$3=AL$74,SUM($S$79:AL$79)*$K$55*$J$72,0)</f>
        <v>0</v>
      </c>
      <c r="AM111" s="102">
        <f>IF(AM$3=AM$74,SUM($S$79:AM$79)*$K$55*$J$72,0)</f>
        <v>0</v>
      </c>
      <c r="AN111" s="102">
        <f>IF(AN$3=AN$74,SUM($S$79:AN$79)*$K$55*$J$72,0)</f>
        <v>0</v>
      </c>
      <c r="AO111" s="102">
        <f>IF(AO$3=AO$74,SUM($S$79:AO$79)*$K$55*$J$72,0)</f>
        <v>0</v>
      </c>
      <c r="AP111" s="102">
        <f>IF(AP$3=AP$74,SUM($S$79:AP$79)*$K$55*$J$72,0)</f>
        <v>0</v>
      </c>
      <c r="AQ111" s="102">
        <f>IF(AQ$3=AQ$74,SUM($S$79:AQ$79)*$K$55*$J$72,0)</f>
        <v>0</v>
      </c>
      <c r="AR111" s="102">
        <f>IF(AR$3=AR$74,SUM($S$79:AR$79)*$K$55*$J$72,0)</f>
        <v>0</v>
      </c>
      <c r="AS111" s="102">
        <f>IF(AS$3=AS$74,SUM($S$79:AS$79)*$K$55*$J$72,0)</f>
        <v>0</v>
      </c>
      <c r="AT111" s="102">
        <f>IF(AT$3=AT$74,SUM($S$79:AT$79)*$K$55*$J$72,0)</f>
        <v>0</v>
      </c>
      <c r="AU111" s="102">
        <f>IF(AU$3=AU$74,SUM($S$79:AU$79)*$K$55*$J$72,0)</f>
        <v>0</v>
      </c>
      <c r="AV111" s="102">
        <f>IF(AV$3=AV$74,SUM($S$79:AV$79)*$K$55*$J$72,0)</f>
        <v>0</v>
      </c>
      <c r="AW111" s="102">
        <f>IF(AW$3=AW$74,SUM($S$79:AW$79)*$K$55*$J$72,0)</f>
        <v>0</v>
      </c>
      <c r="AX111" s="102">
        <f>IF(AX$3=AX$74,SUM($S$79:AX$79)*$K$55*$J$72,0)</f>
        <v>0</v>
      </c>
      <c r="AY111" s="102">
        <f>IF(AY$3=AY$74,SUM($S$79:AY$79)*$K$55*$J$72,0)</f>
        <v>0</v>
      </c>
      <c r="AZ111" s="102">
        <f>IF(AZ$3=AZ$74,SUM($S$79:AZ$79)*$K$55*$J$72,0)</f>
        <v>0</v>
      </c>
      <c r="BA111" s="102">
        <f>IF(BA$3=BA$74,SUM($S$79:BA$79)*$K$55*$J$72,0)</f>
        <v>0</v>
      </c>
      <c r="BB111" s="102">
        <f>IF(BB$3=BB$74,SUM($S$79:BB$79)*$K$55*$J$72,0)</f>
        <v>0</v>
      </c>
      <c r="BC111" s="102">
        <f>IF(BC$3=BC$74,SUM($S$79:BC$79)*$K$55*$J$72,0)</f>
        <v>0</v>
      </c>
      <c r="BD111" s="102">
        <f>IF(BD$3=BD$74,SUM($S$79:BD$79)*$K$55*$J$72,0)</f>
        <v>0</v>
      </c>
      <c r="BE111" s="102">
        <f>IF(BE$3=BE$74,SUM($S$79:BE$79)*$K$55*$J$72,0)</f>
        <v>0</v>
      </c>
      <c r="BF111" s="102">
        <f>IF(BF$3=BF$74,SUM($S$79:BF$79)*$K$55*$J$72,0)</f>
        <v>0</v>
      </c>
      <c r="BG111" s="102">
        <f>IF(BG$3=BG$74,SUM($S$79:BG$79)*$K$55*$J$72,0)</f>
        <v>0</v>
      </c>
      <c r="BH111" s="102">
        <f>IF(BH$3=BH$74,SUM($S$79:BH$79)*$K$55*$J$72,0)</f>
        <v>0</v>
      </c>
      <c r="BI111" s="102">
        <f>IF(BI$3=BI$74,SUM($S$79:BI$79)*$K$55*$J$72,0)</f>
        <v>0</v>
      </c>
      <c r="BJ111" s="102">
        <f>IF(BJ$3=BJ$74,SUM($S$79:BJ$79)*$K$55*$J$72,0)</f>
        <v>0</v>
      </c>
      <c r="BK111" s="102">
        <f>IF(BK$3=BK$74,SUM($S$79:BK$79)*$K$55*$J$72,0)</f>
        <v>0</v>
      </c>
      <c r="BL111" s="102">
        <f>IF(BL$3=BL$74,SUM($S$79:BL$79)*$K$55*$J$72,0)</f>
        <v>0</v>
      </c>
      <c r="BM111" s="102">
        <f>IF(BM$3=BM$74,SUM($S$79:BM$79)*$K$55*$J$72,0)</f>
        <v>0</v>
      </c>
      <c r="BN111" s="102">
        <f>IF(BN$3=BN$74,SUM($S$79:BN$79)*$K$55*$J$72,0)</f>
        <v>0</v>
      </c>
      <c r="BO111" s="102">
        <f>IF(BO$3=BO$74,SUM($S$79:BO$79)*$K$55*$J$72,0)</f>
        <v>0</v>
      </c>
      <c r="BP111" s="102">
        <f>IF(BP$3=BP$74,SUM($S$79:BP$79)*$K$55*$J$72,0)</f>
        <v>0</v>
      </c>
      <c r="BQ111" s="102">
        <f>IF(BQ$3=BQ$74,SUM($S$79:BQ$79)*$K$55*$J$72,0)</f>
        <v>0</v>
      </c>
      <c r="BR111" s="102">
        <f>IF(BR$3=BR$74,SUM($S$79:BR$79)*$K$55*$J$72,0)</f>
        <v>0</v>
      </c>
      <c r="BS111" s="102">
        <f>IF(BS$3=BS$74,SUM($S$79:BS$79)*$K$55*$J$72,0)</f>
        <v>0</v>
      </c>
      <c r="BT111" s="102">
        <f>IF(BT$3=BT$74,SUM($S$79:BT$79)*$K$55*$J$72,0)</f>
        <v>0</v>
      </c>
      <c r="BU111" s="102">
        <f>IF(BU$3=BU$74,SUM($S$79:BU$79)*$K$55*$J$72,0)</f>
        <v>0</v>
      </c>
      <c r="BV111" s="102">
        <f>IF(BV$3=BV$74,SUM($S$79:BV$79)*$K$55*$J$72,0)</f>
        <v>0</v>
      </c>
      <c r="BW111" s="102">
        <f>IF(BW$3=BW$74,SUM($S$79:BW$79)*$K$55*$J$72,0)</f>
        <v>0</v>
      </c>
      <c r="BX111" s="102">
        <f>IF(BX$3=BX$74,SUM($S$79:BX$79)*$K$55*$J$72,0)</f>
        <v>0</v>
      </c>
      <c r="BY111" s="102">
        <f>IF(BY$3=BY$74,SUM($S$79:BY$79)*$K$55*$J$72,0)</f>
        <v>0</v>
      </c>
      <c r="BZ111" s="102">
        <f>IF(BZ$3=BZ$74,SUM($S$79:BZ$79)*$K$55*$J$72,0)</f>
        <v>0</v>
      </c>
      <c r="CA111" s="102">
        <f>IF(CA$3=CA$74,SUM($S$79:CA$79)*$K$55*$J$72,0)</f>
        <v>0</v>
      </c>
      <c r="CB111" s="102">
        <f>IF(CB$3=CB$74,SUM($S$79:CB$79)*$K$55*$J$72,0)</f>
        <v>0</v>
      </c>
      <c r="CC111" s="102">
        <f>IF(CC$3=CC$74,SUM($S$79:CC$79)*$K$55*$J$72,0)</f>
        <v>0</v>
      </c>
      <c r="CD111" s="102">
        <f>IF(CD$3=CD$74,SUM($S$79:CD$79)*$K$55*$J$72,0)</f>
        <v>0</v>
      </c>
      <c r="CE111" s="102">
        <f>IF(CE$3=CE$74,SUM($S$79:CE$79)*$K$55*$J$72,0)</f>
        <v>0</v>
      </c>
      <c r="CF111" s="102">
        <f>IF(CF$3=CF$74,SUM($S$79:CF$79)*$K$55*$J$72,0)</f>
        <v>0</v>
      </c>
      <c r="CG111" s="102">
        <f>IF(CG$3=CG$74,SUM($S$79:CG$79)*$K$55*$J$72,0)</f>
        <v>0</v>
      </c>
      <c r="CH111" s="102">
        <f>IF(CH$3=CH$74,SUM($S$79:CH$79)*$K$55*$J$72,0)</f>
        <v>0</v>
      </c>
      <c r="CI111" s="102">
        <f>IF(CI$3=CI$74,SUM($S$79:CI$79)*$K$55*$J$72,0)</f>
        <v>0</v>
      </c>
      <c r="CJ111" s="102">
        <f>IF(CJ$3=CJ$74,SUM($S$79:CJ$79)*$K$55*$J$72,0)</f>
        <v>0</v>
      </c>
      <c r="CK111" s="102">
        <f>IF(CK$3=CK$74,SUM($S$79:CK$79)*$K$55*$J$72,0)</f>
        <v>0</v>
      </c>
      <c r="CL111" s="102">
        <f>IF(CL$3=CL$74,SUM($S$79:CL$79)*$K$55*$J$72,0)</f>
        <v>0</v>
      </c>
      <c r="CM111" s="102">
        <f>IF(CM$3=CM$74,SUM($S$79:CM$79)*$K$55*$J$72,0)</f>
        <v>0</v>
      </c>
      <c r="CN111" s="102">
        <f>IF(CN$3=CN$74,SUM($S$79:CN$79)*$K$55*$J$72,0)</f>
        <v>0</v>
      </c>
      <c r="CO111" s="102">
        <f>IF(CO$3=CO$74,SUM($S$79:CO$79)*$K$55*$J$72,0)</f>
        <v>0</v>
      </c>
      <c r="CP111" s="102">
        <f>IF(CP$3=CP$74,SUM($S$79:CP$79)*$K$55*$J$72,0)</f>
        <v>0</v>
      </c>
      <c r="CQ111" s="102">
        <f>IF(CQ$3=CQ$74,SUM($S$79:CQ$79)*$K$55*$J$72,0)</f>
        <v>0</v>
      </c>
      <c r="CR111" s="102">
        <f>IF(CR$3=CR$74,SUM($S$79:CR$79)*$K$55*$J$72,0)</f>
        <v>0</v>
      </c>
      <c r="CS111" s="102">
        <f>IF(CS$3=CS$74,SUM($S$79:CS$79)*$K$55*$J$72,0)</f>
        <v>0</v>
      </c>
      <c r="CT111" s="102">
        <f>IF(CT$3=CT$74,SUM($S$79:CT$79)*$K$55*$J$72,0)</f>
        <v>0</v>
      </c>
      <c r="CU111" s="102">
        <f>IF(CU$3=CU$74,SUM($S$79:CU$79)*$K$55*$J$72,0)</f>
        <v>0</v>
      </c>
    </row>
    <row r="112" spans="7:99" x14ac:dyDescent="0.35">
      <c r="G112" s="138">
        <f t="shared" si="159"/>
        <v>2029</v>
      </c>
      <c r="H112" s="139">
        <f t="shared" si="155"/>
        <v>0</v>
      </c>
      <c r="I112" s="139">
        <f t="shared" si="156"/>
        <v>0</v>
      </c>
      <c r="J112" s="139">
        <f t="shared" si="157"/>
        <v>0</v>
      </c>
      <c r="K112" s="139">
        <f t="shared" si="158"/>
        <v>0</v>
      </c>
      <c r="Q112" s="104" t="s">
        <v>218</v>
      </c>
      <c r="R112" s="94"/>
      <c r="S112" s="94"/>
      <c r="T112" s="102">
        <f>IF(T$3=T$75,SUM($S$79:T$79)*$K$55*$K$72,0)</f>
        <v>0</v>
      </c>
      <c r="U112" s="102">
        <f>IF(U$3=U$75,SUM($S$79:U$79)*$K$55*$K$72,0)</f>
        <v>0</v>
      </c>
      <c r="V112" s="102">
        <f>IF(V$3=V$75,SUM($S$79:V$79)*$K$55*$K$72,0)</f>
        <v>0</v>
      </c>
      <c r="W112" s="102">
        <f>IF(W$3=W$75,SUM($S$79:W$79)*$K$55*$K$72,0)</f>
        <v>0</v>
      </c>
      <c r="X112" s="102">
        <f>IF(X$3=X$75,SUM($S$79:X$79)*$K$55*$K$72,0)</f>
        <v>0</v>
      </c>
      <c r="Y112" s="102">
        <f>IF(Y$3=Y$75,SUM($S$79:Y$79)*$K$55*$K$72,0)</f>
        <v>0</v>
      </c>
      <c r="Z112" s="102">
        <f>IF(Z$3=Z$75,SUM($S$79:Z$79)*$K$55*$K$72,0)</f>
        <v>0</v>
      </c>
      <c r="AA112" s="102">
        <f>IF(AA$3=AA$75,SUM($S$79:AA$79)*$K$55*$K$72,0)</f>
        <v>0</v>
      </c>
      <c r="AB112" s="102">
        <f>IF(AB$3=AB$75,SUM($S$79:AB$79)*$K$55*$K$72,0)</f>
        <v>0</v>
      </c>
      <c r="AC112" s="102">
        <f>IF(AC$3=AC$75,SUM($S$79:AC$79)*$K$55*$K$72,0)</f>
        <v>0</v>
      </c>
      <c r="AD112" s="102">
        <f>IF(AD$3=AD$75,SUM($S$79:AD$79)*$K$55*$K$72,0)</f>
        <v>0</v>
      </c>
      <c r="AE112" s="102">
        <f>IF(AE$3=AE$75,SUM($S$79:AE$79)*$K$55*$K$72,0)</f>
        <v>0</v>
      </c>
      <c r="AF112" s="102">
        <f>IF(AF$3=AF$75,SUM($S$79:AF$79)*$K$55*$K$72,0)</f>
        <v>0</v>
      </c>
      <c r="AG112" s="102">
        <f>IF(AG$3=AG$75,SUM($S$79:AG$79)*$K$55*$K$72,0)</f>
        <v>0</v>
      </c>
      <c r="AH112" s="102">
        <f>IF(AH$3=AH$75,SUM($S$79:AH$79)*$K$55*$K$72,0)</f>
        <v>0</v>
      </c>
      <c r="AI112" s="102">
        <f>IF(AI$3=AI$75,SUM($S$79:AI$79)*$K$55*$K$72,0)</f>
        <v>0</v>
      </c>
      <c r="AJ112" s="102">
        <f>IF(AJ$3=AJ$75,SUM($S$79:AJ$79)*$K$55*$K$72,0)</f>
        <v>0</v>
      </c>
      <c r="AK112" s="102">
        <f>IF(AK$3=AK$75,SUM($S$79:AK$79)*$K$55*$K$72,0)</f>
        <v>0</v>
      </c>
      <c r="AL112" s="102">
        <f>IF(AL$3=AL$75,SUM($S$79:AL$79)*$K$55*$K$72,0)</f>
        <v>0</v>
      </c>
      <c r="AM112" s="102">
        <f>IF(AM$3=AM$75,SUM($S$79:AM$79)*$K$55*$K$72,0)</f>
        <v>0</v>
      </c>
      <c r="AN112" s="102">
        <f>IF(AN$3=AN$75,SUM($S$79:AN$79)*$K$55*$K$72,0)</f>
        <v>0</v>
      </c>
      <c r="AO112" s="102">
        <f>IF(AO$3=AO$75,SUM($S$79:AO$79)*$K$55*$K$72,0)</f>
        <v>0</v>
      </c>
      <c r="AP112" s="102">
        <f ca="1">IF(AP$3=AP$75,SUM($S$79:AP$79)*$K$55*$K$72,0)</f>
        <v>53071200</v>
      </c>
      <c r="AQ112" s="102">
        <f>IF(AQ$3=AQ$75,SUM($S$79:AQ$79)*$K$55*$K$72,0)</f>
        <v>0</v>
      </c>
      <c r="AR112" s="102">
        <f>IF(AR$3=AR$75,SUM($S$79:AR$79)*$K$55*$K$72,0)</f>
        <v>0</v>
      </c>
      <c r="AS112" s="102">
        <f>IF(AS$3=AS$75,SUM($S$79:AS$79)*$K$55*$K$72,0)</f>
        <v>0</v>
      </c>
      <c r="AT112" s="102">
        <f>IF(AT$3=AT$75,SUM($S$79:AT$79)*$K$55*$K$72,0)</f>
        <v>0</v>
      </c>
      <c r="AU112" s="102">
        <f>IF(AU$3=AU$75,SUM($S$79:AU$79)*$K$55*$K$72,0)</f>
        <v>0</v>
      </c>
      <c r="AV112" s="102">
        <f>IF(AV$3=AV$75,SUM($S$79:AV$79)*$K$55*$K$72,0)</f>
        <v>0</v>
      </c>
      <c r="AW112" s="102">
        <f>IF(AW$3=AW$75,SUM($S$79:AW$79)*$K$55*$K$72,0)</f>
        <v>0</v>
      </c>
      <c r="AX112" s="102">
        <f>IF(AX$3=AX$75,SUM($S$79:AX$79)*$K$55*$K$72,0)</f>
        <v>0</v>
      </c>
      <c r="AY112" s="102">
        <f>IF(AY$3=AY$75,SUM($S$79:AY$79)*$K$55*$K$72,0)</f>
        <v>0</v>
      </c>
      <c r="AZ112" s="102">
        <f>IF(AZ$3=AZ$75,SUM($S$79:AZ$79)*$K$55*$K$72,0)</f>
        <v>0</v>
      </c>
      <c r="BA112" s="102">
        <f>IF(BA$3=BA$75,SUM($S$79:BA$79)*$K$55*$K$72,0)</f>
        <v>0</v>
      </c>
      <c r="BB112" s="102">
        <f>IF(BB$3=BB$75,SUM($S$79:BB$79)*$K$55*$K$72,0)</f>
        <v>0</v>
      </c>
      <c r="BC112" s="102">
        <f>IF(BC$3=BC$75,SUM($S$79:BC$79)*$K$55*$K$72,0)</f>
        <v>0</v>
      </c>
      <c r="BD112" s="102">
        <f>IF(BD$3=BD$75,SUM($S$79:BD$79)*$K$55*$K$72,0)</f>
        <v>0</v>
      </c>
      <c r="BE112" s="102">
        <f>IF(BE$3=BE$75,SUM($S$79:BE$79)*$K$55*$K$72,0)</f>
        <v>0</v>
      </c>
      <c r="BF112" s="102">
        <f>IF(BF$3=BF$75,SUM($S$79:BF$79)*$K$55*$K$72,0)</f>
        <v>0</v>
      </c>
      <c r="BG112" s="102">
        <f>IF(BG$3=BG$75,SUM($S$79:BG$79)*$K$55*$K$72,0)</f>
        <v>0</v>
      </c>
      <c r="BH112" s="102">
        <f>IF(BH$3=BH$75,SUM($S$79:BH$79)*$K$55*$K$72,0)</f>
        <v>0</v>
      </c>
      <c r="BI112" s="102">
        <f>IF(BI$3=BI$75,SUM($S$79:BI$79)*$K$55*$K$72,0)</f>
        <v>0</v>
      </c>
      <c r="BJ112" s="102">
        <f>IF(BJ$3=BJ$75,SUM($S$79:BJ$79)*$K$55*$K$72,0)</f>
        <v>0</v>
      </c>
      <c r="BK112" s="102">
        <f>IF(BK$3=BK$75,SUM($S$79:BK$79)*$K$55*$K$72,0)</f>
        <v>0</v>
      </c>
      <c r="BL112" s="102">
        <f>IF(BL$3=BL$75,SUM($S$79:BL$79)*$K$55*$K$72,0)</f>
        <v>0</v>
      </c>
      <c r="BM112" s="102">
        <f>IF(BM$3=BM$75,SUM($S$79:BM$79)*$K$55*$K$72,0)</f>
        <v>0</v>
      </c>
      <c r="BN112" s="102">
        <f>IF(BN$3=BN$75,SUM($S$79:BN$79)*$K$55*$K$72,0)</f>
        <v>0</v>
      </c>
      <c r="BO112" s="102">
        <f>IF(BO$3=BO$75,SUM($S$79:BO$79)*$K$55*$K$72,0)</f>
        <v>0</v>
      </c>
      <c r="BP112" s="102">
        <f>IF(BP$3=BP$75,SUM($S$79:BP$79)*$K$55*$K$72,0)</f>
        <v>0</v>
      </c>
      <c r="BQ112" s="102">
        <f>IF(BQ$3=BQ$75,SUM($S$79:BQ$79)*$K$55*$K$72,0)</f>
        <v>0</v>
      </c>
      <c r="BR112" s="102">
        <f>IF(BR$3=BR$75,SUM($S$79:BR$79)*$K$55*$K$72,0)</f>
        <v>0</v>
      </c>
      <c r="BS112" s="102">
        <f>IF(BS$3=BS$75,SUM($S$79:BS$79)*$K$55*$K$72,0)</f>
        <v>0</v>
      </c>
      <c r="BT112" s="102">
        <f>IF(BT$3=BT$75,SUM($S$79:BT$79)*$K$55*$K$72,0)</f>
        <v>0</v>
      </c>
      <c r="BU112" s="102">
        <f>IF(BU$3=BU$75,SUM($S$79:BU$79)*$K$55*$K$72,0)</f>
        <v>0</v>
      </c>
      <c r="BV112" s="102">
        <f>IF(BV$3=BV$75,SUM($S$79:BV$79)*$K$55*$K$72,0)</f>
        <v>0</v>
      </c>
      <c r="BW112" s="102">
        <f>IF(BW$3=BW$75,SUM($S$79:BW$79)*$K$55*$K$72,0)</f>
        <v>0</v>
      </c>
      <c r="BX112" s="102">
        <f>IF(BX$3=BX$75,SUM($S$79:BX$79)*$K$55*$K$72,0)</f>
        <v>0</v>
      </c>
      <c r="BY112" s="102">
        <f>IF(BY$3=BY$75,SUM($S$79:BY$79)*$K$55*$K$72,0)</f>
        <v>0</v>
      </c>
      <c r="BZ112" s="102">
        <f>IF(BZ$3=BZ$75,SUM($S$79:BZ$79)*$K$55*$K$72,0)</f>
        <v>0</v>
      </c>
      <c r="CA112" s="102">
        <f>IF(CA$3=CA$75,SUM($S$79:CA$79)*$K$55*$K$72,0)</f>
        <v>0</v>
      </c>
      <c r="CB112" s="102">
        <f>IF(CB$3=CB$75,SUM($S$79:CB$79)*$K$55*$K$72,0)</f>
        <v>0</v>
      </c>
      <c r="CC112" s="102">
        <f>IF(CC$3=CC$75,SUM($S$79:CC$79)*$K$55*$K$72,0)</f>
        <v>0</v>
      </c>
      <c r="CD112" s="102">
        <f>IF(CD$3=CD$75,SUM($S$79:CD$79)*$K$55*$K$72,0)</f>
        <v>0</v>
      </c>
      <c r="CE112" s="102">
        <f>IF(CE$3=CE$75,SUM($S$79:CE$79)*$K$55*$K$72,0)</f>
        <v>0</v>
      </c>
      <c r="CF112" s="102">
        <f>IF(CF$3=CF$75,SUM($S$79:CF$79)*$K$55*$K$72,0)</f>
        <v>0</v>
      </c>
      <c r="CG112" s="102">
        <f>IF(CG$3=CG$75,SUM($S$79:CG$79)*$K$55*$K$72,0)</f>
        <v>0</v>
      </c>
      <c r="CH112" s="102">
        <f>IF(CH$3=CH$75,SUM($S$79:CH$79)*$K$55*$K$72,0)</f>
        <v>0</v>
      </c>
      <c r="CI112" s="102">
        <f>IF(CI$3=CI$75,SUM($S$79:CI$79)*$K$55*$K$72,0)</f>
        <v>0</v>
      </c>
      <c r="CJ112" s="102">
        <f>IF(CJ$3=CJ$75,SUM($S$79:CJ$79)*$K$55*$K$72,0)</f>
        <v>0</v>
      </c>
      <c r="CK112" s="102">
        <f>IF(CK$3=CK$75,SUM($S$79:CK$79)*$K$55*$K$72,0)</f>
        <v>0</v>
      </c>
      <c r="CL112" s="102">
        <f>IF(CL$3=CL$75,SUM($S$79:CL$79)*$K$55*$K$72,0)</f>
        <v>0</v>
      </c>
      <c r="CM112" s="102">
        <f>IF(CM$3=CM$75,SUM($S$79:CM$79)*$K$55*$K$72,0)</f>
        <v>0</v>
      </c>
      <c r="CN112" s="102">
        <f>IF(CN$3=CN$75,SUM($S$79:CN$79)*$K$55*$K$72,0)</f>
        <v>0</v>
      </c>
      <c r="CO112" s="102">
        <f>IF(CO$3=CO$75,SUM($S$79:CO$79)*$K$55*$K$72,0)</f>
        <v>0</v>
      </c>
      <c r="CP112" s="102">
        <f>IF(CP$3=CP$75,SUM($S$79:CP$79)*$K$55*$K$72,0)</f>
        <v>0</v>
      </c>
      <c r="CQ112" s="102">
        <f>IF(CQ$3=CQ$75,SUM($S$79:CQ$79)*$K$55*$K$72,0)</f>
        <v>0</v>
      </c>
      <c r="CR112" s="102">
        <f>IF(CR$3=CR$75,SUM($S$79:CR$79)*$K$55*$K$72,0)</f>
        <v>0</v>
      </c>
      <c r="CS112" s="102">
        <f>IF(CS$3=CS$75,SUM($S$79:CS$79)*$K$55*$K$72,0)</f>
        <v>0</v>
      </c>
      <c r="CT112" s="102">
        <f>IF(CT$3=CT$75,SUM($S$79:CT$79)*$K$55*$K$72,0)</f>
        <v>0</v>
      </c>
      <c r="CU112" s="102">
        <f>IF(CU$3=CU$75,SUM($S$79:CU$79)*$K$55*$K$72,0)</f>
        <v>0</v>
      </c>
    </row>
    <row r="113" spans="7:199" x14ac:dyDescent="0.35">
      <c r="G113" s="140" t="s">
        <v>152</v>
      </c>
      <c r="H113" s="141">
        <f ca="1">SUM(H102:H112)</f>
        <v>750717011.25</v>
      </c>
      <c r="I113" s="141">
        <f ca="1">SUM(I102:I112)</f>
        <v>-648470016.82635963</v>
      </c>
      <c r="J113" s="141">
        <f>SUM(J102:J112)</f>
        <v>0</v>
      </c>
      <c r="K113" s="141">
        <f ca="1">SUM(K102:K112)</f>
        <v>102246994.42364037</v>
      </c>
      <c r="Q113" s="103" t="s">
        <v>0</v>
      </c>
      <c r="R113" s="105">
        <f ca="1">SUM(T113:CU113)</f>
        <v>59705100</v>
      </c>
      <c r="S113" s="94"/>
      <c r="T113" s="86">
        <f t="shared" ref="T113:CE113" si="174">SUM(T110:T112)</f>
        <v>0</v>
      </c>
      <c r="U113" s="86">
        <f t="shared" si="174"/>
        <v>0</v>
      </c>
      <c r="V113" s="86">
        <f t="shared" si="174"/>
        <v>0</v>
      </c>
      <c r="W113" s="86">
        <f t="shared" si="174"/>
        <v>0</v>
      </c>
      <c r="X113" s="86">
        <f t="shared" si="174"/>
        <v>0</v>
      </c>
      <c r="Y113" s="86">
        <f t="shared" si="174"/>
        <v>0</v>
      </c>
      <c r="Z113" s="86">
        <f t="shared" si="174"/>
        <v>0</v>
      </c>
      <c r="AA113" s="86">
        <f t="shared" si="174"/>
        <v>0</v>
      </c>
      <c r="AB113" s="86">
        <f t="shared" si="174"/>
        <v>0</v>
      </c>
      <c r="AC113" s="86">
        <f t="shared" si="174"/>
        <v>0</v>
      </c>
      <c r="AD113" s="86">
        <f t="shared" si="174"/>
        <v>0</v>
      </c>
      <c r="AE113" s="86">
        <f t="shared" si="174"/>
        <v>0</v>
      </c>
      <c r="AF113" s="86">
        <f t="shared" si="174"/>
        <v>0</v>
      </c>
      <c r="AG113" s="86">
        <f t="shared" ca="1" si="174"/>
        <v>6633900</v>
      </c>
      <c r="AH113" s="86">
        <f t="shared" si="174"/>
        <v>0</v>
      </c>
      <c r="AI113" s="86">
        <f t="shared" si="174"/>
        <v>0</v>
      </c>
      <c r="AJ113" s="86">
        <f t="shared" si="174"/>
        <v>0</v>
      </c>
      <c r="AK113" s="86">
        <f t="shared" si="174"/>
        <v>0</v>
      </c>
      <c r="AL113" s="86">
        <f t="shared" ca="1" si="174"/>
        <v>0</v>
      </c>
      <c r="AM113" s="86">
        <f t="shared" si="174"/>
        <v>0</v>
      </c>
      <c r="AN113" s="86">
        <f t="shared" si="174"/>
        <v>0</v>
      </c>
      <c r="AO113" s="86">
        <f t="shared" si="174"/>
        <v>0</v>
      </c>
      <c r="AP113" s="86">
        <f t="shared" ca="1" si="174"/>
        <v>53071200</v>
      </c>
      <c r="AQ113" s="86">
        <f t="shared" si="174"/>
        <v>0</v>
      </c>
      <c r="AR113" s="86">
        <f t="shared" si="174"/>
        <v>0</v>
      </c>
      <c r="AS113" s="86">
        <f t="shared" si="174"/>
        <v>0</v>
      </c>
      <c r="AT113" s="86">
        <f t="shared" si="174"/>
        <v>0</v>
      </c>
      <c r="AU113" s="86">
        <f t="shared" si="174"/>
        <v>0</v>
      </c>
      <c r="AV113" s="86">
        <f t="shared" si="174"/>
        <v>0</v>
      </c>
      <c r="AW113" s="86">
        <f t="shared" si="174"/>
        <v>0</v>
      </c>
      <c r="AX113" s="86">
        <f t="shared" si="174"/>
        <v>0</v>
      </c>
      <c r="AY113" s="86">
        <f t="shared" si="174"/>
        <v>0</v>
      </c>
      <c r="AZ113" s="86">
        <f t="shared" si="174"/>
        <v>0</v>
      </c>
      <c r="BA113" s="86">
        <f t="shared" si="174"/>
        <v>0</v>
      </c>
      <c r="BB113" s="86">
        <f t="shared" si="174"/>
        <v>0</v>
      </c>
      <c r="BC113" s="86">
        <f t="shared" si="174"/>
        <v>0</v>
      </c>
      <c r="BD113" s="86">
        <f t="shared" si="174"/>
        <v>0</v>
      </c>
      <c r="BE113" s="86">
        <f t="shared" si="174"/>
        <v>0</v>
      </c>
      <c r="BF113" s="86">
        <f t="shared" si="174"/>
        <v>0</v>
      </c>
      <c r="BG113" s="86">
        <f t="shared" si="174"/>
        <v>0</v>
      </c>
      <c r="BH113" s="86">
        <f t="shared" si="174"/>
        <v>0</v>
      </c>
      <c r="BI113" s="86">
        <f t="shared" si="174"/>
        <v>0</v>
      </c>
      <c r="BJ113" s="86">
        <f t="shared" si="174"/>
        <v>0</v>
      </c>
      <c r="BK113" s="86">
        <f t="shared" si="174"/>
        <v>0</v>
      </c>
      <c r="BL113" s="86">
        <f t="shared" si="174"/>
        <v>0</v>
      </c>
      <c r="BM113" s="86">
        <f t="shared" si="174"/>
        <v>0</v>
      </c>
      <c r="BN113" s="86">
        <f t="shared" si="174"/>
        <v>0</v>
      </c>
      <c r="BO113" s="86">
        <f t="shared" si="174"/>
        <v>0</v>
      </c>
      <c r="BP113" s="86">
        <f t="shared" si="174"/>
        <v>0</v>
      </c>
      <c r="BQ113" s="86">
        <f t="shared" si="174"/>
        <v>0</v>
      </c>
      <c r="BR113" s="86">
        <f t="shared" si="174"/>
        <v>0</v>
      </c>
      <c r="BS113" s="86">
        <f t="shared" si="174"/>
        <v>0</v>
      </c>
      <c r="BT113" s="86">
        <f t="shared" si="174"/>
        <v>0</v>
      </c>
      <c r="BU113" s="86">
        <f t="shared" si="174"/>
        <v>0</v>
      </c>
      <c r="BV113" s="86">
        <f t="shared" si="174"/>
        <v>0</v>
      </c>
      <c r="BW113" s="86">
        <f t="shared" si="174"/>
        <v>0</v>
      </c>
      <c r="BX113" s="86">
        <f t="shared" si="174"/>
        <v>0</v>
      </c>
      <c r="BY113" s="86">
        <f t="shared" si="174"/>
        <v>0</v>
      </c>
      <c r="BZ113" s="86">
        <f t="shared" si="174"/>
        <v>0</v>
      </c>
      <c r="CA113" s="86">
        <f t="shared" si="174"/>
        <v>0</v>
      </c>
      <c r="CB113" s="86">
        <f t="shared" si="174"/>
        <v>0</v>
      </c>
      <c r="CC113" s="86">
        <f t="shared" si="174"/>
        <v>0</v>
      </c>
      <c r="CD113" s="86">
        <f t="shared" si="174"/>
        <v>0</v>
      </c>
      <c r="CE113" s="86">
        <f t="shared" si="174"/>
        <v>0</v>
      </c>
      <c r="CF113" s="86">
        <f t="shared" ref="CF113:CU113" si="175">SUM(CF110:CF112)</f>
        <v>0</v>
      </c>
      <c r="CG113" s="86">
        <f t="shared" si="175"/>
        <v>0</v>
      </c>
      <c r="CH113" s="86">
        <f t="shared" si="175"/>
        <v>0</v>
      </c>
      <c r="CI113" s="86">
        <f t="shared" si="175"/>
        <v>0</v>
      </c>
      <c r="CJ113" s="86">
        <f t="shared" si="175"/>
        <v>0</v>
      </c>
      <c r="CK113" s="86">
        <f t="shared" si="175"/>
        <v>0</v>
      </c>
      <c r="CL113" s="86">
        <f t="shared" si="175"/>
        <v>0</v>
      </c>
      <c r="CM113" s="86">
        <f t="shared" si="175"/>
        <v>0</v>
      </c>
      <c r="CN113" s="86">
        <f t="shared" si="175"/>
        <v>0</v>
      </c>
      <c r="CO113" s="86">
        <f t="shared" si="175"/>
        <v>0</v>
      </c>
      <c r="CP113" s="86">
        <f t="shared" si="175"/>
        <v>0</v>
      </c>
      <c r="CQ113" s="86">
        <f t="shared" si="175"/>
        <v>0</v>
      </c>
      <c r="CR113" s="86">
        <f t="shared" si="175"/>
        <v>0</v>
      </c>
      <c r="CS113" s="86">
        <f t="shared" si="175"/>
        <v>0</v>
      </c>
      <c r="CT113" s="86">
        <f t="shared" si="175"/>
        <v>0</v>
      </c>
      <c r="CU113" s="86">
        <f t="shared" si="175"/>
        <v>0</v>
      </c>
    </row>
    <row r="114" spans="7:199" x14ac:dyDescent="0.35">
      <c r="G114" s="122"/>
      <c r="H114" s="122"/>
      <c r="I114" s="122"/>
      <c r="J114" s="122"/>
      <c r="K114" s="122"/>
    </row>
    <row r="115" spans="7:199" x14ac:dyDescent="0.35">
      <c r="G115" s="142" t="s">
        <v>153</v>
      </c>
      <c r="H115" s="122"/>
      <c r="I115" s="143">
        <f ca="1">IRR(K102:K112)</f>
        <v>0.14611407204157967</v>
      </c>
      <c r="J115" s="122"/>
      <c r="K115" s="144"/>
      <c r="Q115" s="98" t="str">
        <f>Q80</f>
        <v>Market - 1 Bedroom</v>
      </c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94"/>
      <c r="BF115" s="94"/>
      <c r="BG115" s="94"/>
      <c r="BH115" s="94"/>
      <c r="BI115" s="94"/>
      <c r="BJ115" s="94"/>
      <c r="BK115" s="94"/>
      <c r="BL115" s="94"/>
      <c r="BM115" s="94"/>
      <c r="BN115" s="94"/>
      <c r="BO115" s="94"/>
      <c r="BP115" s="94"/>
      <c r="BQ115" s="94"/>
      <c r="BR115" s="94"/>
      <c r="BS115" s="94"/>
      <c r="BT115" s="94"/>
      <c r="BU115" s="94"/>
      <c r="BV115" s="94"/>
      <c r="BW115" s="94"/>
      <c r="BX115" s="94"/>
      <c r="BY115" s="94"/>
      <c r="BZ115" s="94"/>
      <c r="CA115" s="94"/>
      <c r="CB115" s="94"/>
      <c r="CC115" s="94"/>
      <c r="CD115" s="94"/>
      <c r="CE115" s="94"/>
      <c r="CF115" s="94"/>
      <c r="CG115" s="94"/>
      <c r="CH115" s="94"/>
      <c r="CI115" s="94"/>
      <c r="CJ115" s="94"/>
      <c r="CK115" s="94"/>
      <c r="CL115" s="94"/>
      <c r="CM115" s="94"/>
      <c r="CN115" s="94"/>
      <c r="CO115" s="94"/>
      <c r="CP115" s="94"/>
      <c r="CQ115" s="94"/>
      <c r="CR115" s="94"/>
      <c r="CS115" s="94"/>
      <c r="CT115" s="94"/>
      <c r="CU115" s="94"/>
    </row>
    <row r="116" spans="7:199" x14ac:dyDescent="0.35">
      <c r="G116" s="142" t="s">
        <v>154</v>
      </c>
      <c r="H116" s="122"/>
      <c r="I116" s="145">
        <f ca="1">SUM(K102:K112)</f>
        <v>102246994.42364037</v>
      </c>
      <c r="J116" s="122"/>
      <c r="K116" s="122"/>
      <c r="Q116" s="103" t="s">
        <v>133</v>
      </c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94"/>
      <c r="BH116" s="94"/>
      <c r="BI116" s="94"/>
      <c r="BJ116" s="94"/>
      <c r="BK116" s="94"/>
      <c r="BL116" s="94"/>
      <c r="BM116" s="94"/>
      <c r="BN116" s="94"/>
      <c r="BO116" s="94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  <c r="CP116" s="94"/>
      <c r="CQ116" s="94"/>
      <c r="CR116" s="94"/>
      <c r="CS116" s="94"/>
      <c r="CT116" s="94"/>
      <c r="CU116" s="94"/>
    </row>
    <row r="117" spans="7:199" x14ac:dyDescent="0.35">
      <c r="Q117" s="104" t="s">
        <v>215</v>
      </c>
      <c r="R117" s="94"/>
      <c r="S117" s="94"/>
      <c r="T117" s="96">
        <f t="shared" ref="T117:AY117" si="176">IF(T$3&lt;T$73,T$80*$K$56*$H$73,0)</f>
        <v>0</v>
      </c>
      <c r="U117" s="96">
        <f t="shared" si="176"/>
        <v>0</v>
      </c>
      <c r="V117" s="96">
        <f t="shared" si="176"/>
        <v>0</v>
      </c>
      <c r="W117" s="96">
        <f t="shared" si="176"/>
        <v>0</v>
      </c>
      <c r="X117" s="96">
        <f t="shared" si="176"/>
        <v>0</v>
      </c>
      <c r="Y117" s="96">
        <f t="shared" si="176"/>
        <v>0</v>
      </c>
      <c r="Z117" s="96">
        <f t="shared" si="176"/>
        <v>0</v>
      </c>
      <c r="AA117" s="96">
        <f t="shared" si="176"/>
        <v>0</v>
      </c>
      <c r="AB117" s="96">
        <f t="shared" si="176"/>
        <v>0</v>
      </c>
      <c r="AC117" s="96">
        <f t="shared" ca="1" si="176"/>
        <v>1248750</v>
      </c>
      <c r="AD117" s="96">
        <f t="shared" ca="1" si="176"/>
        <v>1248750</v>
      </c>
      <c r="AE117" s="96">
        <f t="shared" ca="1" si="176"/>
        <v>1248750</v>
      </c>
      <c r="AF117" s="96">
        <f t="shared" ca="1" si="176"/>
        <v>1248750</v>
      </c>
      <c r="AG117" s="96">
        <f t="shared" si="176"/>
        <v>0</v>
      </c>
      <c r="AH117" s="96">
        <f t="shared" si="176"/>
        <v>0</v>
      </c>
      <c r="AI117" s="96">
        <f t="shared" si="176"/>
        <v>0</v>
      </c>
      <c r="AJ117" s="96">
        <f t="shared" si="176"/>
        <v>0</v>
      </c>
      <c r="AK117" s="96">
        <f t="shared" si="176"/>
        <v>0</v>
      </c>
      <c r="AL117" s="96">
        <f t="shared" si="176"/>
        <v>0</v>
      </c>
      <c r="AM117" s="96">
        <f t="shared" si="176"/>
        <v>0</v>
      </c>
      <c r="AN117" s="96">
        <f t="shared" si="176"/>
        <v>0</v>
      </c>
      <c r="AO117" s="96">
        <f t="shared" si="176"/>
        <v>0</v>
      </c>
      <c r="AP117" s="96">
        <f t="shared" si="176"/>
        <v>0</v>
      </c>
      <c r="AQ117" s="96">
        <f t="shared" si="176"/>
        <v>0</v>
      </c>
      <c r="AR117" s="96">
        <f t="shared" si="176"/>
        <v>0</v>
      </c>
      <c r="AS117" s="96">
        <f t="shared" si="176"/>
        <v>0</v>
      </c>
      <c r="AT117" s="96">
        <f t="shared" si="176"/>
        <v>0</v>
      </c>
      <c r="AU117" s="96">
        <f t="shared" si="176"/>
        <v>0</v>
      </c>
      <c r="AV117" s="96">
        <f t="shared" si="176"/>
        <v>0</v>
      </c>
      <c r="AW117" s="96">
        <f t="shared" si="176"/>
        <v>0</v>
      </c>
      <c r="AX117" s="96">
        <f t="shared" si="176"/>
        <v>0</v>
      </c>
      <c r="AY117" s="96">
        <f t="shared" si="176"/>
        <v>0</v>
      </c>
      <c r="AZ117" s="96">
        <f t="shared" ref="AZ117:CE117" si="177">IF(AZ$3&lt;AZ$73,AZ$80*$K$56*$H$73,0)</f>
        <v>0</v>
      </c>
      <c r="BA117" s="96">
        <f t="shared" si="177"/>
        <v>0</v>
      </c>
      <c r="BB117" s="96">
        <f t="shared" si="177"/>
        <v>0</v>
      </c>
      <c r="BC117" s="96">
        <f t="shared" si="177"/>
        <v>0</v>
      </c>
      <c r="BD117" s="96">
        <f t="shared" si="177"/>
        <v>0</v>
      </c>
      <c r="BE117" s="96">
        <f t="shared" si="177"/>
        <v>0</v>
      </c>
      <c r="BF117" s="96">
        <f t="shared" si="177"/>
        <v>0</v>
      </c>
      <c r="BG117" s="96">
        <f t="shared" si="177"/>
        <v>0</v>
      </c>
      <c r="BH117" s="96">
        <f t="shared" si="177"/>
        <v>0</v>
      </c>
      <c r="BI117" s="96">
        <f t="shared" si="177"/>
        <v>0</v>
      </c>
      <c r="BJ117" s="96">
        <f t="shared" si="177"/>
        <v>0</v>
      </c>
      <c r="BK117" s="96">
        <f t="shared" si="177"/>
        <v>0</v>
      </c>
      <c r="BL117" s="96">
        <f t="shared" si="177"/>
        <v>0</v>
      </c>
      <c r="BM117" s="96">
        <f t="shared" si="177"/>
        <v>0</v>
      </c>
      <c r="BN117" s="96">
        <f t="shared" si="177"/>
        <v>0</v>
      </c>
      <c r="BO117" s="96">
        <f t="shared" si="177"/>
        <v>0</v>
      </c>
      <c r="BP117" s="96">
        <f t="shared" si="177"/>
        <v>0</v>
      </c>
      <c r="BQ117" s="96">
        <f t="shared" si="177"/>
        <v>0</v>
      </c>
      <c r="BR117" s="96">
        <f t="shared" si="177"/>
        <v>0</v>
      </c>
      <c r="BS117" s="96">
        <f t="shared" si="177"/>
        <v>0</v>
      </c>
      <c r="BT117" s="96">
        <f t="shared" si="177"/>
        <v>0</v>
      </c>
      <c r="BU117" s="96">
        <f t="shared" si="177"/>
        <v>0</v>
      </c>
      <c r="BV117" s="96">
        <f t="shared" si="177"/>
        <v>0</v>
      </c>
      <c r="BW117" s="96">
        <f t="shared" si="177"/>
        <v>0</v>
      </c>
      <c r="BX117" s="96">
        <f t="shared" si="177"/>
        <v>0</v>
      </c>
      <c r="BY117" s="96">
        <f t="shared" si="177"/>
        <v>0</v>
      </c>
      <c r="BZ117" s="96">
        <f t="shared" si="177"/>
        <v>0</v>
      </c>
      <c r="CA117" s="96">
        <f t="shared" si="177"/>
        <v>0</v>
      </c>
      <c r="CB117" s="96">
        <f t="shared" si="177"/>
        <v>0</v>
      </c>
      <c r="CC117" s="96">
        <f t="shared" si="177"/>
        <v>0</v>
      </c>
      <c r="CD117" s="96">
        <f t="shared" si="177"/>
        <v>0</v>
      </c>
      <c r="CE117" s="96">
        <f t="shared" si="177"/>
        <v>0</v>
      </c>
      <c r="CF117" s="96">
        <f t="shared" ref="CF117:CU117" si="178">IF(CF$3&lt;CF$73,CF$80*$K$56*$H$73,0)</f>
        <v>0</v>
      </c>
      <c r="CG117" s="96">
        <f t="shared" si="178"/>
        <v>0</v>
      </c>
      <c r="CH117" s="96">
        <f t="shared" si="178"/>
        <v>0</v>
      </c>
      <c r="CI117" s="96">
        <f t="shared" si="178"/>
        <v>0</v>
      </c>
      <c r="CJ117" s="96">
        <f t="shared" si="178"/>
        <v>0</v>
      </c>
      <c r="CK117" s="96">
        <f t="shared" si="178"/>
        <v>0</v>
      </c>
      <c r="CL117" s="96">
        <f t="shared" si="178"/>
        <v>0</v>
      </c>
      <c r="CM117" s="96">
        <f t="shared" si="178"/>
        <v>0</v>
      </c>
      <c r="CN117" s="96">
        <f t="shared" si="178"/>
        <v>0</v>
      </c>
      <c r="CO117" s="96">
        <f t="shared" si="178"/>
        <v>0</v>
      </c>
      <c r="CP117" s="96">
        <f t="shared" si="178"/>
        <v>0</v>
      </c>
      <c r="CQ117" s="96">
        <f t="shared" si="178"/>
        <v>0</v>
      </c>
      <c r="CR117" s="96">
        <f t="shared" si="178"/>
        <v>0</v>
      </c>
      <c r="CS117" s="96">
        <f t="shared" si="178"/>
        <v>0</v>
      </c>
      <c r="CT117" s="96">
        <f t="shared" si="178"/>
        <v>0</v>
      </c>
      <c r="CU117" s="96">
        <f t="shared" si="178"/>
        <v>0</v>
      </c>
    </row>
    <row r="118" spans="7:199" x14ac:dyDescent="0.35">
      <c r="Q118" s="104" t="s">
        <v>216</v>
      </c>
      <c r="R118" s="94"/>
      <c r="S118" s="94"/>
      <c r="T118" s="96">
        <f t="shared" ref="T118:AY118" si="179">IF(AND(T$3&gt;=T$73,T$3&lt;T$74),T$80*$K$56*SUM($H$73:$I$73),0)</f>
        <v>0</v>
      </c>
      <c r="U118" s="96">
        <f t="shared" si="179"/>
        <v>0</v>
      </c>
      <c r="V118" s="96">
        <f t="shared" si="179"/>
        <v>0</v>
      </c>
      <c r="W118" s="96">
        <f t="shared" si="179"/>
        <v>0</v>
      </c>
      <c r="X118" s="96">
        <f t="shared" si="179"/>
        <v>0</v>
      </c>
      <c r="Y118" s="96">
        <f t="shared" si="179"/>
        <v>0</v>
      </c>
      <c r="Z118" s="96">
        <f t="shared" si="179"/>
        <v>0</v>
      </c>
      <c r="AA118" s="96">
        <f t="shared" si="179"/>
        <v>0</v>
      </c>
      <c r="AB118" s="96">
        <f t="shared" si="179"/>
        <v>0</v>
      </c>
      <c r="AC118" s="96">
        <f t="shared" si="179"/>
        <v>0</v>
      </c>
      <c r="AD118" s="96">
        <f t="shared" si="179"/>
        <v>0</v>
      </c>
      <c r="AE118" s="96">
        <f t="shared" si="179"/>
        <v>0</v>
      </c>
      <c r="AF118" s="96">
        <f t="shared" si="179"/>
        <v>0</v>
      </c>
      <c r="AG118" s="96">
        <f t="shared" ca="1" si="179"/>
        <v>1873125.0000000002</v>
      </c>
      <c r="AH118" s="96">
        <f t="shared" ca="1" si="179"/>
        <v>1873125.0000000002</v>
      </c>
      <c r="AI118" s="96">
        <f t="shared" ca="1" si="179"/>
        <v>1873125.0000000002</v>
      </c>
      <c r="AJ118" s="96">
        <f t="shared" ca="1" si="179"/>
        <v>1873125.0000000002</v>
      </c>
      <c r="AK118" s="96">
        <f t="shared" ca="1" si="179"/>
        <v>1873125.0000000002</v>
      </c>
      <c r="AL118" s="96">
        <f t="shared" si="179"/>
        <v>0</v>
      </c>
      <c r="AM118" s="96">
        <f t="shared" si="179"/>
        <v>0</v>
      </c>
      <c r="AN118" s="96">
        <f t="shared" si="179"/>
        <v>0</v>
      </c>
      <c r="AO118" s="96">
        <f t="shared" si="179"/>
        <v>0</v>
      </c>
      <c r="AP118" s="96">
        <f t="shared" si="179"/>
        <v>0</v>
      </c>
      <c r="AQ118" s="96">
        <f t="shared" si="179"/>
        <v>0</v>
      </c>
      <c r="AR118" s="96">
        <f t="shared" si="179"/>
        <v>0</v>
      </c>
      <c r="AS118" s="96">
        <f t="shared" si="179"/>
        <v>0</v>
      </c>
      <c r="AT118" s="96">
        <f t="shared" si="179"/>
        <v>0</v>
      </c>
      <c r="AU118" s="96">
        <f t="shared" si="179"/>
        <v>0</v>
      </c>
      <c r="AV118" s="96">
        <f t="shared" si="179"/>
        <v>0</v>
      </c>
      <c r="AW118" s="96">
        <f t="shared" si="179"/>
        <v>0</v>
      </c>
      <c r="AX118" s="96">
        <f t="shared" si="179"/>
        <v>0</v>
      </c>
      <c r="AY118" s="96">
        <f t="shared" si="179"/>
        <v>0</v>
      </c>
      <c r="AZ118" s="96">
        <f t="shared" ref="AZ118:CE118" si="180">IF(AND(AZ$3&gt;=AZ$73,AZ$3&lt;AZ$74),AZ$80*$K$56*SUM($H$73:$I$73),0)</f>
        <v>0</v>
      </c>
      <c r="BA118" s="96">
        <f t="shared" si="180"/>
        <v>0</v>
      </c>
      <c r="BB118" s="96">
        <f t="shared" si="180"/>
        <v>0</v>
      </c>
      <c r="BC118" s="96">
        <f t="shared" si="180"/>
        <v>0</v>
      </c>
      <c r="BD118" s="96">
        <f t="shared" si="180"/>
        <v>0</v>
      </c>
      <c r="BE118" s="96">
        <f t="shared" si="180"/>
        <v>0</v>
      </c>
      <c r="BF118" s="96">
        <f t="shared" si="180"/>
        <v>0</v>
      </c>
      <c r="BG118" s="96">
        <f t="shared" si="180"/>
        <v>0</v>
      </c>
      <c r="BH118" s="96">
        <f t="shared" si="180"/>
        <v>0</v>
      </c>
      <c r="BI118" s="96">
        <f t="shared" si="180"/>
        <v>0</v>
      </c>
      <c r="BJ118" s="96">
        <f t="shared" si="180"/>
        <v>0</v>
      </c>
      <c r="BK118" s="96">
        <f t="shared" si="180"/>
        <v>0</v>
      </c>
      <c r="BL118" s="96">
        <f t="shared" si="180"/>
        <v>0</v>
      </c>
      <c r="BM118" s="96">
        <f t="shared" si="180"/>
        <v>0</v>
      </c>
      <c r="BN118" s="96">
        <f t="shared" si="180"/>
        <v>0</v>
      </c>
      <c r="BO118" s="96">
        <f t="shared" si="180"/>
        <v>0</v>
      </c>
      <c r="BP118" s="96">
        <f t="shared" si="180"/>
        <v>0</v>
      </c>
      <c r="BQ118" s="96">
        <f t="shared" si="180"/>
        <v>0</v>
      </c>
      <c r="BR118" s="96">
        <f t="shared" si="180"/>
        <v>0</v>
      </c>
      <c r="BS118" s="96">
        <f t="shared" si="180"/>
        <v>0</v>
      </c>
      <c r="BT118" s="96">
        <f t="shared" si="180"/>
        <v>0</v>
      </c>
      <c r="BU118" s="96">
        <f t="shared" si="180"/>
        <v>0</v>
      </c>
      <c r="BV118" s="96">
        <f t="shared" si="180"/>
        <v>0</v>
      </c>
      <c r="BW118" s="96">
        <f t="shared" si="180"/>
        <v>0</v>
      </c>
      <c r="BX118" s="96">
        <f t="shared" si="180"/>
        <v>0</v>
      </c>
      <c r="BY118" s="96">
        <f t="shared" si="180"/>
        <v>0</v>
      </c>
      <c r="BZ118" s="96">
        <f t="shared" si="180"/>
        <v>0</v>
      </c>
      <c r="CA118" s="96">
        <f t="shared" si="180"/>
        <v>0</v>
      </c>
      <c r="CB118" s="96">
        <f t="shared" si="180"/>
        <v>0</v>
      </c>
      <c r="CC118" s="96">
        <f t="shared" si="180"/>
        <v>0</v>
      </c>
      <c r="CD118" s="96">
        <f t="shared" si="180"/>
        <v>0</v>
      </c>
      <c r="CE118" s="96">
        <f t="shared" si="180"/>
        <v>0</v>
      </c>
      <c r="CF118" s="96">
        <f t="shared" ref="CF118:CU118" si="181">IF(AND(CF$3&gt;=CF$73,CF$3&lt;CF$74),CF$80*$K$56*SUM($H$73:$I$73),0)</f>
        <v>0</v>
      </c>
      <c r="CG118" s="96">
        <f t="shared" si="181"/>
        <v>0</v>
      </c>
      <c r="CH118" s="96">
        <f t="shared" si="181"/>
        <v>0</v>
      </c>
      <c r="CI118" s="96">
        <f t="shared" si="181"/>
        <v>0</v>
      </c>
      <c r="CJ118" s="96">
        <f t="shared" si="181"/>
        <v>0</v>
      </c>
      <c r="CK118" s="96">
        <f t="shared" si="181"/>
        <v>0</v>
      </c>
      <c r="CL118" s="96">
        <f t="shared" si="181"/>
        <v>0</v>
      </c>
      <c r="CM118" s="96">
        <f t="shared" si="181"/>
        <v>0</v>
      </c>
      <c r="CN118" s="96">
        <f t="shared" si="181"/>
        <v>0</v>
      </c>
      <c r="CO118" s="96">
        <f t="shared" si="181"/>
        <v>0</v>
      </c>
      <c r="CP118" s="96">
        <f t="shared" si="181"/>
        <v>0</v>
      </c>
      <c r="CQ118" s="96">
        <f t="shared" si="181"/>
        <v>0</v>
      </c>
      <c r="CR118" s="96">
        <f t="shared" si="181"/>
        <v>0</v>
      </c>
      <c r="CS118" s="96">
        <f t="shared" si="181"/>
        <v>0</v>
      </c>
      <c r="CT118" s="96">
        <f t="shared" si="181"/>
        <v>0</v>
      </c>
      <c r="CU118" s="96">
        <f t="shared" si="181"/>
        <v>0</v>
      </c>
    </row>
    <row r="119" spans="7:199" x14ac:dyDescent="0.35">
      <c r="G119" s="136" t="s">
        <v>155</v>
      </c>
      <c r="H119" s="122"/>
      <c r="I119" s="122"/>
      <c r="J119" s="122"/>
      <c r="K119" s="122"/>
      <c r="Q119" s="104" t="s">
        <v>217</v>
      </c>
      <c r="R119" s="94"/>
      <c r="S119" s="94"/>
      <c r="T119" s="96">
        <f t="shared" ref="T119:AY119" si="182">IF(AND(T$3&gt;=T$74,T$3&lt;T$75),T$80*$K$56*SUM($H$73:$J$73),0)</f>
        <v>0</v>
      </c>
      <c r="U119" s="96">
        <f t="shared" si="182"/>
        <v>0</v>
      </c>
      <c r="V119" s="96">
        <f t="shared" si="182"/>
        <v>0</v>
      </c>
      <c r="W119" s="96">
        <f t="shared" si="182"/>
        <v>0</v>
      </c>
      <c r="X119" s="96">
        <f t="shared" si="182"/>
        <v>0</v>
      </c>
      <c r="Y119" s="96">
        <f t="shared" si="182"/>
        <v>0</v>
      </c>
      <c r="Z119" s="96">
        <f t="shared" si="182"/>
        <v>0</v>
      </c>
      <c r="AA119" s="96">
        <f t="shared" si="182"/>
        <v>0</v>
      </c>
      <c r="AB119" s="96">
        <f t="shared" si="182"/>
        <v>0</v>
      </c>
      <c r="AC119" s="96">
        <f t="shared" si="182"/>
        <v>0</v>
      </c>
      <c r="AD119" s="96">
        <f t="shared" si="182"/>
        <v>0</v>
      </c>
      <c r="AE119" s="96">
        <f t="shared" si="182"/>
        <v>0</v>
      </c>
      <c r="AF119" s="96">
        <f t="shared" si="182"/>
        <v>0</v>
      </c>
      <c r="AG119" s="96">
        <f t="shared" si="182"/>
        <v>0</v>
      </c>
      <c r="AH119" s="96">
        <f t="shared" si="182"/>
        <v>0</v>
      </c>
      <c r="AI119" s="96">
        <f t="shared" si="182"/>
        <v>0</v>
      </c>
      <c r="AJ119" s="96">
        <f t="shared" si="182"/>
        <v>0</v>
      </c>
      <c r="AK119" s="96">
        <f t="shared" si="182"/>
        <v>0</v>
      </c>
      <c r="AL119" s="96">
        <f t="shared" ca="1" si="182"/>
        <v>1873125.0000000002</v>
      </c>
      <c r="AM119" s="96">
        <f t="shared" ca="1" si="182"/>
        <v>1873125.0000000002</v>
      </c>
      <c r="AN119" s="96">
        <f t="shared" ca="1" si="182"/>
        <v>1873125.0000000002</v>
      </c>
      <c r="AO119" s="96">
        <f t="shared" ca="1" si="182"/>
        <v>1873125.0000000002</v>
      </c>
      <c r="AP119" s="96">
        <f t="shared" si="182"/>
        <v>0</v>
      </c>
      <c r="AQ119" s="96">
        <f t="shared" si="182"/>
        <v>0</v>
      </c>
      <c r="AR119" s="96">
        <f t="shared" si="182"/>
        <v>0</v>
      </c>
      <c r="AS119" s="96">
        <f t="shared" si="182"/>
        <v>0</v>
      </c>
      <c r="AT119" s="96">
        <f t="shared" si="182"/>
        <v>0</v>
      </c>
      <c r="AU119" s="96">
        <f t="shared" si="182"/>
        <v>0</v>
      </c>
      <c r="AV119" s="96">
        <f t="shared" si="182"/>
        <v>0</v>
      </c>
      <c r="AW119" s="96">
        <f t="shared" si="182"/>
        <v>0</v>
      </c>
      <c r="AX119" s="96">
        <f t="shared" si="182"/>
        <v>0</v>
      </c>
      <c r="AY119" s="96">
        <f t="shared" si="182"/>
        <v>0</v>
      </c>
      <c r="AZ119" s="96">
        <f t="shared" ref="AZ119:CE119" si="183">IF(AND(AZ$3&gt;=AZ$74,AZ$3&lt;AZ$75),AZ$80*$K$56*SUM($H$73:$J$73),0)</f>
        <v>0</v>
      </c>
      <c r="BA119" s="96">
        <f t="shared" si="183"/>
        <v>0</v>
      </c>
      <c r="BB119" s="96">
        <f t="shared" si="183"/>
        <v>0</v>
      </c>
      <c r="BC119" s="96">
        <f t="shared" si="183"/>
        <v>0</v>
      </c>
      <c r="BD119" s="96">
        <f t="shared" si="183"/>
        <v>0</v>
      </c>
      <c r="BE119" s="96">
        <f t="shared" si="183"/>
        <v>0</v>
      </c>
      <c r="BF119" s="96">
        <f t="shared" si="183"/>
        <v>0</v>
      </c>
      <c r="BG119" s="96">
        <f t="shared" si="183"/>
        <v>0</v>
      </c>
      <c r="BH119" s="96">
        <f t="shared" si="183"/>
        <v>0</v>
      </c>
      <c r="BI119" s="96">
        <f t="shared" si="183"/>
        <v>0</v>
      </c>
      <c r="BJ119" s="96">
        <f t="shared" si="183"/>
        <v>0</v>
      </c>
      <c r="BK119" s="96">
        <f t="shared" si="183"/>
        <v>0</v>
      </c>
      <c r="BL119" s="96">
        <f t="shared" si="183"/>
        <v>0</v>
      </c>
      <c r="BM119" s="96">
        <f t="shared" si="183"/>
        <v>0</v>
      </c>
      <c r="BN119" s="96">
        <f t="shared" si="183"/>
        <v>0</v>
      </c>
      <c r="BO119" s="96">
        <f t="shared" si="183"/>
        <v>0</v>
      </c>
      <c r="BP119" s="96">
        <f t="shared" si="183"/>
        <v>0</v>
      </c>
      <c r="BQ119" s="96">
        <f t="shared" si="183"/>
        <v>0</v>
      </c>
      <c r="BR119" s="96">
        <f t="shared" si="183"/>
        <v>0</v>
      </c>
      <c r="BS119" s="96">
        <f t="shared" si="183"/>
        <v>0</v>
      </c>
      <c r="BT119" s="96">
        <f t="shared" si="183"/>
        <v>0</v>
      </c>
      <c r="BU119" s="96">
        <f t="shared" si="183"/>
        <v>0</v>
      </c>
      <c r="BV119" s="96">
        <f t="shared" si="183"/>
        <v>0</v>
      </c>
      <c r="BW119" s="96">
        <f t="shared" si="183"/>
        <v>0</v>
      </c>
      <c r="BX119" s="96">
        <f t="shared" si="183"/>
        <v>0</v>
      </c>
      <c r="BY119" s="96">
        <f t="shared" si="183"/>
        <v>0</v>
      </c>
      <c r="BZ119" s="96">
        <f t="shared" si="183"/>
        <v>0</v>
      </c>
      <c r="CA119" s="96">
        <f t="shared" si="183"/>
        <v>0</v>
      </c>
      <c r="CB119" s="96">
        <f t="shared" si="183"/>
        <v>0</v>
      </c>
      <c r="CC119" s="96">
        <f t="shared" si="183"/>
        <v>0</v>
      </c>
      <c r="CD119" s="96">
        <f t="shared" si="183"/>
        <v>0</v>
      </c>
      <c r="CE119" s="96">
        <f t="shared" si="183"/>
        <v>0</v>
      </c>
      <c r="CF119" s="96">
        <f t="shared" ref="CF119:CU119" si="184">IF(AND(CF$3&gt;=CF$74,CF$3&lt;CF$75),CF$80*$K$56*SUM($H$73:$J$73),0)</f>
        <v>0</v>
      </c>
      <c r="CG119" s="96">
        <f t="shared" si="184"/>
        <v>0</v>
      </c>
      <c r="CH119" s="96">
        <f t="shared" si="184"/>
        <v>0</v>
      </c>
      <c r="CI119" s="96">
        <f t="shared" si="184"/>
        <v>0</v>
      </c>
      <c r="CJ119" s="96">
        <f t="shared" si="184"/>
        <v>0</v>
      </c>
      <c r="CK119" s="96">
        <f t="shared" si="184"/>
        <v>0</v>
      </c>
      <c r="CL119" s="96">
        <f t="shared" si="184"/>
        <v>0</v>
      </c>
      <c r="CM119" s="96">
        <f t="shared" si="184"/>
        <v>0</v>
      </c>
      <c r="CN119" s="96">
        <f t="shared" si="184"/>
        <v>0</v>
      </c>
      <c r="CO119" s="96">
        <f t="shared" si="184"/>
        <v>0</v>
      </c>
      <c r="CP119" s="96">
        <f t="shared" si="184"/>
        <v>0</v>
      </c>
      <c r="CQ119" s="96">
        <f t="shared" si="184"/>
        <v>0</v>
      </c>
      <c r="CR119" s="96">
        <f t="shared" si="184"/>
        <v>0</v>
      </c>
      <c r="CS119" s="96">
        <f t="shared" si="184"/>
        <v>0</v>
      </c>
      <c r="CT119" s="96">
        <f t="shared" si="184"/>
        <v>0</v>
      </c>
      <c r="CU119" s="96">
        <f t="shared" si="184"/>
        <v>0</v>
      </c>
    </row>
    <row r="120" spans="7:199" ht="16" x14ac:dyDescent="0.35">
      <c r="G120" s="121"/>
      <c r="H120" s="137" t="s">
        <v>221</v>
      </c>
      <c r="I120" s="137" t="s">
        <v>222</v>
      </c>
      <c r="J120" s="137" t="s">
        <v>151</v>
      </c>
      <c r="K120" s="137" t="s">
        <v>223</v>
      </c>
      <c r="Q120" s="104" t="s">
        <v>218</v>
      </c>
      <c r="R120" s="94"/>
      <c r="S120" s="94"/>
      <c r="T120" s="96">
        <f>IF(T$3&gt;T$75,T$80*$K$56*SUM($H$73:$K$73),0)</f>
        <v>0</v>
      </c>
      <c r="U120" s="96">
        <f t="shared" ref="U120:AZ120" si="185">IF(U$3&gt;=U$75,U$80*$K$56*SUM($H$73:$K$73),0)</f>
        <v>0</v>
      </c>
      <c r="V120" s="96">
        <f t="shared" si="185"/>
        <v>0</v>
      </c>
      <c r="W120" s="96">
        <f t="shared" si="185"/>
        <v>0</v>
      </c>
      <c r="X120" s="96">
        <f t="shared" si="185"/>
        <v>0</v>
      </c>
      <c r="Y120" s="96">
        <f t="shared" si="185"/>
        <v>0</v>
      </c>
      <c r="Z120" s="96">
        <f t="shared" si="185"/>
        <v>0</v>
      </c>
      <c r="AA120" s="96">
        <f t="shared" si="185"/>
        <v>0</v>
      </c>
      <c r="AB120" s="96">
        <f t="shared" si="185"/>
        <v>0</v>
      </c>
      <c r="AC120" s="96">
        <f t="shared" si="185"/>
        <v>0</v>
      </c>
      <c r="AD120" s="96">
        <f t="shared" si="185"/>
        <v>0</v>
      </c>
      <c r="AE120" s="96">
        <f t="shared" si="185"/>
        <v>0</v>
      </c>
      <c r="AF120" s="96">
        <f t="shared" si="185"/>
        <v>0</v>
      </c>
      <c r="AG120" s="96">
        <f t="shared" si="185"/>
        <v>0</v>
      </c>
      <c r="AH120" s="96">
        <f t="shared" si="185"/>
        <v>0</v>
      </c>
      <c r="AI120" s="96">
        <f t="shared" si="185"/>
        <v>0</v>
      </c>
      <c r="AJ120" s="96">
        <f t="shared" si="185"/>
        <v>0</v>
      </c>
      <c r="AK120" s="96">
        <f t="shared" si="185"/>
        <v>0</v>
      </c>
      <c r="AL120" s="96">
        <f t="shared" si="185"/>
        <v>0</v>
      </c>
      <c r="AM120" s="96">
        <f t="shared" si="185"/>
        <v>0</v>
      </c>
      <c r="AN120" s="96">
        <f t="shared" si="185"/>
        <v>0</v>
      </c>
      <c r="AO120" s="96">
        <f t="shared" si="185"/>
        <v>0</v>
      </c>
      <c r="AP120" s="96">
        <f t="shared" ca="1" si="185"/>
        <v>12487500</v>
      </c>
      <c r="AQ120" s="96">
        <f t="shared" si="185"/>
        <v>0</v>
      </c>
      <c r="AR120" s="96">
        <f t="shared" si="185"/>
        <v>0</v>
      </c>
      <c r="AS120" s="96">
        <f t="shared" si="185"/>
        <v>0</v>
      </c>
      <c r="AT120" s="96">
        <f t="shared" si="185"/>
        <v>0</v>
      </c>
      <c r="AU120" s="96">
        <f t="shared" si="185"/>
        <v>0</v>
      </c>
      <c r="AV120" s="96">
        <f t="shared" si="185"/>
        <v>0</v>
      </c>
      <c r="AW120" s="96">
        <f t="shared" si="185"/>
        <v>0</v>
      </c>
      <c r="AX120" s="96">
        <f t="shared" si="185"/>
        <v>0</v>
      </c>
      <c r="AY120" s="96">
        <f t="shared" si="185"/>
        <v>0</v>
      </c>
      <c r="AZ120" s="96">
        <f t="shared" si="185"/>
        <v>0</v>
      </c>
      <c r="BA120" s="96">
        <f t="shared" ref="BA120:CF120" si="186">IF(BA$3&gt;=BA$75,BA$80*$K$56*SUM($H$73:$K$73),0)</f>
        <v>0</v>
      </c>
      <c r="BB120" s="96">
        <f t="shared" si="186"/>
        <v>0</v>
      </c>
      <c r="BC120" s="96">
        <f t="shared" si="186"/>
        <v>0</v>
      </c>
      <c r="BD120" s="96">
        <f t="shared" si="186"/>
        <v>0</v>
      </c>
      <c r="BE120" s="96">
        <f t="shared" si="186"/>
        <v>0</v>
      </c>
      <c r="BF120" s="96">
        <f t="shared" si="186"/>
        <v>0</v>
      </c>
      <c r="BG120" s="96">
        <f t="shared" si="186"/>
        <v>0</v>
      </c>
      <c r="BH120" s="96">
        <f t="shared" si="186"/>
        <v>0</v>
      </c>
      <c r="BI120" s="96">
        <f t="shared" si="186"/>
        <v>0</v>
      </c>
      <c r="BJ120" s="96">
        <f t="shared" si="186"/>
        <v>0</v>
      </c>
      <c r="BK120" s="96">
        <f t="shared" si="186"/>
        <v>0</v>
      </c>
      <c r="BL120" s="96">
        <f t="shared" si="186"/>
        <v>0</v>
      </c>
      <c r="BM120" s="96">
        <f t="shared" si="186"/>
        <v>0</v>
      </c>
      <c r="BN120" s="96">
        <f t="shared" si="186"/>
        <v>0</v>
      </c>
      <c r="BO120" s="96">
        <f t="shared" si="186"/>
        <v>0</v>
      </c>
      <c r="BP120" s="96">
        <f t="shared" si="186"/>
        <v>0</v>
      </c>
      <c r="BQ120" s="96">
        <f t="shared" si="186"/>
        <v>0</v>
      </c>
      <c r="BR120" s="96">
        <f t="shared" si="186"/>
        <v>0</v>
      </c>
      <c r="BS120" s="96">
        <f t="shared" si="186"/>
        <v>0</v>
      </c>
      <c r="BT120" s="96">
        <f t="shared" si="186"/>
        <v>0</v>
      </c>
      <c r="BU120" s="96">
        <f t="shared" si="186"/>
        <v>0</v>
      </c>
      <c r="BV120" s="96">
        <f t="shared" si="186"/>
        <v>0</v>
      </c>
      <c r="BW120" s="96">
        <f t="shared" si="186"/>
        <v>0</v>
      </c>
      <c r="BX120" s="96">
        <f t="shared" si="186"/>
        <v>0</v>
      </c>
      <c r="BY120" s="96">
        <f t="shared" si="186"/>
        <v>0</v>
      </c>
      <c r="BZ120" s="96">
        <f t="shared" si="186"/>
        <v>0</v>
      </c>
      <c r="CA120" s="96">
        <f t="shared" si="186"/>
        <v>0</v>
      </c>
      <c r="CB120" s="96">
        <f t="shared" si="186"/>
        <v>0</v>
      </c>
      <c r="CC120" s="96">
        <f t="shared" si="186"/>
        <v>0</v>
      </c>
      <c r="CD120" s="96">
        <f t="shared" si="186"/>
        <v>0</v>
      </c>
      <c r="CE120" s="96">
        <f t="shared" si="186"/>
        <v>0</v>
      </c>
      <c r="CF120" s="96">
        <f t="shared" si="186"/>
        <v>0</v>
      </c>
      <c r="CG120" s="96">
        <f t="shared" ref="CG120:CU120" si="187">IF(CG$3&gt;=CG$75,CG$80*$K$56*SUM($H$73:$K$73),0)</f>
        <v>0</v>
      </c>
      <c r="CH120" s="96">
        <f t="shared" si="187"/>
        <v>0</v>
      </c>
      <c r="CI120" s="96">
        <f t="shared" si="187"/>
        <v>0</v>
      </c>
      <c r="CJ120" s="96">
        <f t="shared" si="187"/>
        <v>0</v>
      </c>
      <c r="CK120" s="96">
        <f t="shared" si="187"/>
        <v>0</v>
      </c>
      <c r="CL120" s="96">
        <f t="shared" si="187"/>
        <v>0</v>
      </c>
      <c r="CM120" s="96">
        <f t="shared" si="187"/>
        <v>0</v>
      </c>
      <c r="CN120" s="96">
        <f t="shared" si="187"/>
        <v>0</v>
      </c>
      <c r="CO120" s="96">
        <f t="shared" si="187"/>
        <v>0</v>
      </c>
      <c r="CP120" s="96">
        <f t="shared" si="187"/>
        <v>0</v>
      </c>
      <c r="CQ120" s="96">
        <f t="shared" si="187"/>
        <v>0</v>
      </c>
      <c r="CR120" s="96">
        <f t="shared" si="187"/>
        <v>0</v>
      </c>
      <c r="CS120" s="96">
        <f t="shared" si="187"/>
        <v>0</v>
      </c>
      <c r="CT120" s="96">
        <f t="shared" si="187"/>
        <v>0</v>
      </c>
      <c r="CU120" s="96">
        <f t="shared" si="187"/>
        <v>0</v>
      </c>
    </row>
    <row r="121" spans="7:199" x14ac:dyDescent="0.35">
      <c r="G121" s="138">
        <f>YEAR(D$26)</f>
        <v>2019</v>
      </c>
      <c r="H121" s="139">
        <f t="shared" ref="H121:H131" ca="1" si="188">SUMIF($T$6:$CU$6,G121,$T$50:$CU$50)</f>
        <v>10778953.5</v>
      </c>
      <c r="I121" s="139">
        <f t="shared" ref="I121:I131" ca="1" si="189">-SUMIF($T$6:$CU$6,G121,$T$67:$CU$67)</f>
        <v>-210850177.4948692</v>
      </c>
      <c r="J121" s="139">
        <f t="shared" ref="J121:J131" ca="1" si="190">-SUMIF($T$6:$CU$6,G121,$T$58:$CU$58)</f>
        <v>0</v>
      </c>
      <c r="K121" s="139">
        <f t="shared" ref="K121:K131" ca="1" si="191">SUM(H121:J121)</f>
        <v>-200071223.9948692</v>
      </c>
      <c r="Q121" s="103" t="s">
        <v>0</v>
      </c>
      <c r="R121" s="105">
        <f ca="1">SUM(T121:CU121)</f>
        <v>34340625</v>
      </c>
      <c r="S121" s="94"/>
      <c r="T121" s="86">
        <f>SUM(T117:T120)</f>
        <v>0</v>
      </c>
      <c r="U121" s="86">
        <f t="shared" ref="U121:CF121" si="192">SUM(U117:U120)</f>
        <v>0</v>
      </c>
      <c r="V121" s="86">
        <f t="shared" si="192"/>
        <v>0</v>
      </c>
      <c r="W121" s="86">
        <f t="shared" si="192"/>
        <v>0</v>
      </c>
      <c r="X121" s="86">
        <f t="shared" si="192"/>
        <v>0</v>
      </c>
      <c r="Y121" s="86">
        <f t="shared" si="192"/>
        <v>0</v>
      </c>
      <c r="Z121" s="86">
        <f t="shared" si="192"/>
        <v>0</v>
      </c>
      <c r="AA121" s="86">
        <f t="shared" si="192"/>
        <v>0</v>
      </c>
      <c r="AB121" s="86">
        <f t="shared" si="192"/>
        <v>0</v>
      </c>
      <c r="AC121" s="86">
        <f t="shared" ca="1" si="192"/>
        <v>1248750</v>
      </c>
      <c r="AD121" s="86">
        <f t="shared" ca="1" si="192"/>
        <v>1248750</v>
      </c>
      <c r="AE121" s="86">
        <f t="shared" ca="1" si="192"/>
        <v>1248750</v>
      </c>
      <c r="AF121" s="86">
        <f t="shared" ca="1" si="192"/>
        <v>1248750</v>
      </c>
      <c r="AG121" s="86">
        <f t="shared" ca="1" si="192"/>
        <v>1873125.0000000002</v>
      </c>
      <c r="AH121" s="86">
        <f t="shared" ca="1" si="192"/>
        <v>1873125.0000000002</v>
      </c>
      <c r="AI121" s="86">
        <f t="shared" ca="1" si="192"/>
        <v>1873125.0000000002</v>
      </c>
      <c r="AJ121" s="86">
        <f t="shared" ca="1" si="192"/>
        <v>1873125.0000000002</v>
      </c>
      <c r="AK121" s="86">
        <f t="shared" ca="1" si="192"/>
        <v>1873125.0000000002</v>
      </c>
      <c r="AL121" s="86">
        <f t="shared" ca="1" si="192"/>
        <v>1873125.0000000002</v>
      </c>
      <c r="AM121" s="86">
        <f t="shared" ca="1" si="192"/>
        <v>1873125.0000000002</v>
      </c>
      <c r="AN121" s="86">
        <f t="shared" ca="1" si="192"/>
        <v>1873125.0000000002</v>
      </c>
      <c r="AO121" s="86">
        <f t="shared" ca="1" si="192"/>
        <v>1873125.0000000002</v>
      </c>
      <c r="AP121" s="86">
        <f t="shared" ca="1" si="192"/>
        <v>12487500</v>
      </c>
      <c r="AQ121" s="86">
        <f t="shared" si="192"/>
        <v>0</v>
      </c>
      <c r="AR121" s="86">
        <f t="shared" si="192"/>
        <v>0</v>
      </c>
      <c r="AS121" s="86">
        <f t="shared" si="192"/>
        <v>0</v>
      </c>
      <c r="AT121" s="86">
        <f t="shared" si="192"/>
        <v>0</v>
      </c>
      <c r="AU121" s="86">
        <f t="shared" si="192"/>
        <v>0</v>
      </c>
      <c r="AV121" s="86">
        <f t="shared" si="192"/>
        <v>0</v>
      </c>
      <c r="AW121" s="86">
        <f t="shared" si="192"/>
        <v>0</v>
      </c>
      <c r="AX121" s="86">
        <f t="shared" si="192"/>
        <v>0</v>
      </c>
      <c r="AY121" s="86">
        <f t="shared" si="192"/>
        <v>0</v>
      </c>
      <c r="AZ121" s="86">
        <f t="shared" si="192"/>
        <v>0</v>
      </c>
      <c r="BA121" s="86">
        <f t="shared" si="192"/>
        <v>0</v>
      </c>
      <c r="BB121" s="86">
        <f t="shared" si="192"/>
        <v>0</v>
      </c>
      <c r="BC121" s="86">
        <f t="shared" si="192"/>
        <v>0</v>
      </c>
      <c r="BD121" s="86">
        <f t="shared" si="192"/>
        <v>0</v>
      </c>
      <c r="BE121" s="86">
        <f t="shared" si="192"/>
        <v>0</v>
      </c>
      <c r="BF121" s="86">
        <f t="shared" si="192"/>
        <v>0</v>
      </c>
      <c r="BG121" s="86">
        <f t="shared" si="192"/>
        <v>0</v>
      </c>
      <c r="BH121" s="86">
        <f t="shared" si="192"/>
        <v>0</v>
      </c>
      <c r="BI121" s="86">
        <f t="shared" si="192"/>
        <v>0</v>
      </c>
      <c r="BJ121" s="86">
        <f t="shared" si="192"/>
        <v>0</v>
      </c>
      <c r="BK121" s="86">
        <f t="shared" si="192"/>
        <v>0</v>
      </c>
      <c r="BL121" s="86">
        <f t="shared" si="192"/>
        <v>0</v>
      </c>
      <c r="BM121" s="86">
        <f t="shared" si="192"/>
        <v>0</v>
      </c>
      <c r="BN121" s="86">
        <f t="shared" si="192"/>
        <v>0</v>
      </c>
      <c r="BO121" s="86">
        <f t="shared" si="192"/>
        <v>0</v>
      </c>
      <c r="BP121" s="86">
        <f t="shared" si="192"/>
        <v>0</v>
      </c>
      <c r="BQ121" s="86">
        <f t="shared" si="192"/>
        <v>0</v>
      </c>
      <c r="BR121" s="86">
        <f t="shared" si="192"/>
        <v>0</v>
      </c>
      <c r="BS121" s="86">
        <f t="shared" si="192"/>
        <v>0</v>
      </c>
      <c r="BT121" s="86">
        <f t="shared" si="192"/>
        <v>0</v>
      </c>
      <c r="BU121" s="86">
        <f t="shared" si="192"/>
        <v>0</v>
      </c>
      <c r="BV121" s="86">
        <f t="shared" si="192"/>
        <v>0</v>
      </c>
      <c r="BW121" s="86">
        <f t="shared" si="192"/>
        <v>0</v>
      </c>
      <c r="BX121" s="86">
        <f t="shared" si="192"/>
        <v>0</v>
      </c>
      <c r="BY121" s="86">
        <f t="shared" si="192"/>
        <v>0</v>
      </c>
      <c r="BZ121" s="86">
        <f t="shared" si="192"/>
        <v>0</v>
      </c>
      <c r="CA121" s="86">
        <f t="shared" si="192"/>
        <v>0</v>
      </c>
      <c r="CB121" s="86">
        <f t="shared" si="192"/>
        <v>0</v>
      </c>
      <c r="CC121" s="86">
        <f t="shared" si="192"/>
        <v>0</v>
      </c>
      <c r="CD121" s="86">
        <f t="shared" si="192"/>
        <v>0</v>
      </c>
      <c r="CE121" s="86">
        <f t="shared" si="192"/>
        <v>0</v>
      </c>
      <c r="CF121" s="86">
        <f t="shared" si="192"/>
        <v>0</v>
      </c>
      <c r="CG121" s="86">
        <f t="shared" ref="CG121:CU121" si="193">SUM(CG117:CG120)</f>
        <v>0</v>
      </c>
      <c r="CH121" s="86">
        <f t="shared" si="193"/>
        <v>0</v>
      </c>
      <c r="CI121" s="86">
        <f t="shared" si="193"/>
        <v>0</v>
      </c>
      <c r="CJ121" s="86">
        <f t="shared" si="193"/>
        <v>0</v>
      </c>
      <c r="CK121" s="86">
        <f t="shared" si="193"/>
        <v>0</v>
      </c>
      <c r="CL121" s="86">
        <f t="shared" si="193"/>
        <v>0</v>
      </c>
      <c r="CM121" s="86">
        <f t="shared" si="193"/>
        <v>0</v>
      </c>
      <c r="CN121" s="86">
        <f t="shared" si="193"/>
        <v>0</v>
      </c>
      <c r="CO121" s="86">
        <f t="shared" si="193"/>
        <v>0</v>
      </c>
      <c r="CP121" s="86">
        <f t="shared" si="193"/>
        <v>0</v>
      </c>
      <c r="CQ121" s="86">
        <f t="shared" si="193"/>
        <v>0</v>
      </c>
      <c r="CR121" s="86">
        <f t="shared" si="193"/>
        <v>0</v>
      </c>
      <c r="CS121" s="86">
        <f t="shared" si="193"/>
        <v>0</v>
      </c>
      <c r="CT121" s="86">
        <f t="shared" si="193"/>
        <v>0</v>
      </c>
      <c r="CU121" s="86">
        <f t="shared" si="193"/>
        <v>0</v>
      </c>
    </row>
    <row r="122" spans="7:199" x14ac:dyDescent="0.35">
      <c r="G122" s="138">
        <f t="shared" ref="G122:G131" si="194">G121+1</f>
        <v>2020</v>
      </c>
      <c r="H122" s="139">
        <f t="shared" ca="1" si="188"/>
        <v>52989872.625</v>
      </c>
      <c r="I122" s="139">
        <f t="shared" ca="1" si="189"/>
        <v>-96303337.057336941</v>
      </c>
      <c r="J122" s="139">
        <f t="shared" ca="1" si="190"/>
        <v>-22222677.741687622</v>
      </c>
      <c r="K122" s="139">
        <f t="shared" ca="1" si="191"/>
        <v>-65536142.174024567</v>
      </c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94"/>
      <c r="BH122" s="94"/>
      <c r="BI122" s="94"/>
      <c r="BJ122" s="94"/>
      <c r="BK122" s="94"/>
      <c r="BL122" s="94"/>
      <c r="BM122" s="94"/>
      <c r="BN122" s="94"/>
      <c r="BO122" s="94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  <c r="CP122" s="94"/>
      <c r="CQ122" s="94"/>
      <c r="CR122" s="94"/>
      <c r="CS122" s="94"/>
      <c r="CT122" s="94"/>
      <c r="CU122" s="94"/>
    </row>
    <row r="123" spans="7:199" x14ac:dyDescent="0.35">
      <c r="G123" s="138">
        <f t="shared" si="194"/>
        <v>2021</v>
      </c>
      <c r="H123" s="139">
        <f t="shared" ca="1" si="188"/>
        <v>686948185.125</v>
      </c>
      <c r="I123" s="139">
        <f t="shared" ca="1" si="189"/>
        <v>-16559103.138753448</v>
      </c>
      <c r="J123" s="139">
        <f t="shared" ca="1" si="190"/>
        <v>-302534721.39371246</v>
      </c>
      <c r="K123" s="139">
        <f t="shared" ca="1" si="191"/>
        <v>367854360.59253412</v>
      </c>
      <c r="Q123" s="103" t="s">
        <v>134</v>
      </c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  <c r="BE123" s="94"/>
      <c r="BF123" s="94"/>
      <c r="BG123" s="94"/>
      <c r="BH123" s="94"/>
      <c r="BI123" s="94"/>
      <c r="BJ123" s="94"/>
      <c r="BK123" s="94"/>
      <c r="BL123" s="94"/>
      <c r="BM123" s="94"/>
      <c r="BN123" s="94"/>
      <c r="BO123" s="94"/>
      <c r="BP123" s="94"/>
      <c r="BQ123" s="94"/>
      <c r="BR123" s="94"/>
      <c r="BS123" s="94"/>
      <c r="BT123" s="94"/>
      <c r="BU123" s="94"/>
      <c r="BV123" s="94"/>
      <c r="BW123" s="94"/>
      <c r="BX123" s="94"/>
      <c r="BY123" s="94"/>
      <c r="BZ123" s="94"/>
      <c r="CA123" s="94"/>
      <c r="CB123" s="94"/>
      <c r="CC123" s="94"/>
      <c r="CD123" s="94"/>
      <c r="CE123" s="94"/>
      <c r="CF123" s="94"/>
      <c r="CG123" s="94"/>
      <c r="CH123" s="94"/>
      <c r="CI123" s="94"/>
      <c r="CJ123" s="94"/>
      <c r="CK123" s="94"/>
      <c r="CL123" s="94"/>
      <c r="CM123" s="94"/>
      <c r="CN123" s="94"/>
      <c r="CO123" s="94"/>
      <c r="CP123" s="94"/>
      <c r="CQ123" s="94"/>
      <c r="CR123" s="94"/>
      <c r="CS123" s="94"/>
      <c r="CT123" s="94"/>
      <c r="CU123" s="94"/>
      <c r="CW123" s="94"/>
      <c r="CX123" s="94"/>
      <c r="CY123" s="94"/>
      <c r="CZ123" s="94"/>
      <c r="DA123" s="94"/>
      <c r="DB123" s="94"/>
      <c r="DC123" s="94"/>
      <c r="DD123" s="94"/>
      <c r="DE123" s="94"/>
      <c r="DF123" s="94"/>
      <c r="DG123" s="94"/>
      <c r="DH123" s="94"/>
      <c r="DI123" s="94"/>
      <c r="DJ123" s="94"/>
      <c r="DK123" s="94"/>
      <c r="DL123" s="94"/>
      <c r="DM123" s="94"/>
      <c r="DN123" s="94"/>
      <c r="DO123" s="94"/>
      <c r="DP123" s="94"/>
      <c r="DQ123" s="94"/>
      <c r="DR123" s="94"/>
      <c r="DS123" s="94"/>
      <c r="DT123" s="94"/>
      <c r="DU123" s="94"/>
      <c r="DV123" s="94"/>
      <c r="DW123" s="94"/>
      <c r="DX123" s="94"/>
      <c r="DY123" s="94"/>
      <c r="DZ123" s="94"/>
      <c r="EA123" s="94"/>
      <c r="EB123" s="94"/>
      <c r="EC123" s="94"/>
      <c r="ED123" s="94"/>
      <c r="EE123" s="94"/>
      <c r="EF123" s="94"/>
      <c r="EG123" s="94"/>
      <c r="EH123" s="94"/>
      <c r="EI123" s="94"/>
      <c r="EJ123" s="94"/>
      <c r="EK123" s="94"/>
      <c r="EL123" s="94"/>
      <c r="EM123" s="94"/>
      <c r="EN123" s="94"/>
      <c r="EO123" s="94"/>
      <c r="EP123" s="94"/>
      <c r="EQ123" s="94"/>
      <c r="ER123" s="94"/>
      <c r="ES123" s="94"/>
      <c r="ET123" s="94"/>
      <c r="EU123" s="94"/>
      <c r="EV123" s="94"/>
      <c r="EW123" s="94"/>
      <c r="EX123" s="94"/>
      <c r="EY123" s="94"/>
      <c r="EZ123" s="94"/>
      <c r="FA123" s="94"/>
      <c r="FB123" s="94"/>
      <c r="FC123" s="94"/>
      <c r="FD123" s="94"/>
      <c r="FE123" s="94"/>
      <c r="FF123" s="94"/>
      <c r="FG123" s="94"/>
      <c r="FH123" s="94"/>
      <c r="FI123" s="94"/>
      <c r="FJ123" s="94"/>
      <c r="FK123" s="94"/>
      <c r="FL123" s="94"/>
      <c r="FM123" s="94"/>
      <c r="FN123" s="94"/>
      <c r="FO123" s="94"/>
      <c r="FP123" s="94"/>
      <c r="FQ123" s="94"/>
      <c r="FR123" s="94"/>
      <c r="FS123" s="94"/>
      <c r="FT123" s="94"/>
      <c r="FU123" s="94"/>
      <c r="FV123" s="94"/>
      <c r="FW123" s="94"/>
      <c r="FX123" s="94"/>
      <c r="FY123" s="94"/>
      <c r="FZ123" s="94"/>
      <c r="GA123" s="94"/>
      <c r="GB123" s="94"/>
      <c r="GC123" s="94"/>
      <c r="GD123" s="94"/>
      <c r="GE123" s="94"/>
      <c r="GF123" s="94"/>
      <c r="GG123" s="94"/>
      <c r="GH123" s="94"/>
      <c r="GI123" s="94"/>
      <c r="GJ123" s="94"/>
      <c r="GK123" s="94"/>
      <c r="GL123" s="94"/>
      <c r="GM123" s="94"/>
      <c r="GN123" s="94"/>
      <c r="GO123" s="94"/>
      <c r="GP123" s="94"/>
      <c r="GQ123" s="94"/>
    </row>
    <row r="124" spans="7:199" x14ac:dyDescent="0.35">
      <c r="G124" s="138">
        <f t="shared" si="194"/>
        <v>2022</v>
      </c>
      <c r="H124" s="139">
        <f t="shared" si="188"/>
        <v>0</v>
      </c>
      <c r="I124" s="139">
        <f t="shared" ca="1" si="189"/>
        <v>0</v>
      </c>
      <c r="J124" s="139">
        <f t="shared" ca="1" si="190"/>
        <v>0</v>
      </c>
      <c r="K124" s="139">
        <f t="shared" ca="1" si="191"/>
        <v>0</v>
      </c>
      <c r="Q124" s="104" t="s">
        <v>215</v>
      </c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  <c r="BE124" s="94"/>
      <c r="BF124" s="94"/>
      <c r="BG124" s="94"/>
      <c r="BH124" s="94"/>
      <c r="BI124" s="94"/>
      <c r="BJ124" s="94"/>
      <c r="BK124" s="94"/>
      <c r="BL124" s="94"/>
      <c r="BM124" s="94"/>
      <c r="BN124" s="94"/>
      <c r="BO124" s="94"/>
      <c r="BP124" s="94"/>
      <c r="BQ124" s="94"/>
      <c r="BR124" s="94"/>
      <c r="BS124" s="94"/>
      <c r="BT124" s="94"/>
      <c r="BU124" s="94"/>
      <c r="BV124" s="94"/>
      <c r="BW124" s="94"/>
      <c r="BX124" s="94"/>
      <c r="BY124" s="94"/>
      <c r="BZ124" s="94"/>
      <c r="CA124" s="94"/>
      <c r="CB124" s="94"/>
      <c r="CC124" s="94"/>
      <c r="CD124" s="94"/>
      <c r="CE124" s="94"/>
      <c r="CF124" s="94"/>
      <c r="CG124" s="94"/>
      <c r="CH124" s="94"/>
      <c r="CI124" s="94"/>
      <c r="CJ124" s="94"/>
      <c r="CK124" s="94"/>
      <c r="CL124" s="94"/>
      <c r="CM124" s="94"/>
      <c r="CN124" s="94"/>
      <c r="CO124" s="94"/>
      <c r="CP124" s="94"/>
      <c r="CQ124" s="94"/>
      <c r="CR124" s="94"/>
      <c r="CS124" s="94"/>
      <c r="CT124" s="94"/>
      <c r="CU124" s="94"/>
      <c r="CW124" s="94"/>
      <c r="CX124" s="94"/>
      <c r="CY124" s="94"/>
      <c r="CZ124" s="94"/>
      <c r="DA124" s="94"/>
      <c r="DB124" s="94"/>
      <c r="DC124" s="94"/>
      <c r="DD124" s="94"/>
      <c r="DE124" s="94"/>
      <c r="DF124" s="94"/>
      <c r="DG124" s="94"/>
      <c r="DH124" s="94"/>
      <c r="DI124" s="94"/>
      <c r="DJ124" s="94"/>
      <c r="DK124" s="94"/>
      <c r="DL124" s="94"/>
      <c r="DM124" s="94"/>
      <c r="DN124" s="94"/>
      <c r="DO124" s="94"/>
      <c r="DP124" s="94"/>
      <c r="DQ124" s="94"/>
      <c r="DR124" s="94"/>
      <c r="DS124" s="94"/>
      <c r="DT124" s="94"/>
      <c r="DU124" s="94"/>
      <c r="DV124" s="94"/>
      <c r="DW124" s="94"/>
      <c r="DX124" s="94"/>
      <c r="DY124" s="94"/>
      <c r="DZ124" s="94"/>
      <c r="EA124" s="94"/>
      <c r="EB124" s="94"/>
      <c r="EC124" s="94"/>
      <c r="ED124" s="94"/>
      <c r="EE124" s="94"/>
      <c r="EF124" s="94"/>
      <c r="EG124" s="94"/>
      <c r="EH124" s="94"/>
      <c r="EI124" s="94"/>
      <c r="EJ124" s="94"/>
      <c r="EK124" s="94"/>
      <c r="EL124" s="94"/>
      <c r="EM124" s="94"/>
      <c r="EN124" s="94"/>
      <c r="EO124" s="94"/>
      <c r="EP124" s="94"/>
      <c r="EQ124" s="94"/>
      <c r="ER124" s="94"/>
      <c r="ES124" s="94"/>
      <c r="ET124" s="94"/>
      <c r="EU124" s="94"/>
      <c r="EV124" s="94"/>
      <c r="EW124" s="94"/>
      <c r="EX124" s="94"/>
      <c r="EY124" s="94"/>
      <c r="EZ124" s="94"/>
      <c r="FA124" s="94"/>
      <c r="FB124" s="94"/>
      <c r="FC124" s="94"/>
      <c r="FD124" s="94"/>
      <c r="FE124" s="94"/>
      <c r="FF124" s="94"/>
      <c r="FG124" s="94"/>
      <c r="FH124" s="94"/>
      <c r="FI124" s="94"/>
      <c r="FJ124" s="94"/>
      <c r="FK124" s="94"/>
      <c r="FL124" s="94"/>
      <c r="FM124" s="94"/>
      <c r="FN124" s="94"/>
      <c r="FO124" s="94"/>
      <c r="FP124" s="94"/>
      <c r="FQ124" s="94"/>
      <c r="FR124" s="94"/>
      <c r="FS124" s="94"/>
      <c r="FT124" s="94"/>
      <c r="FU124" s="94"/>
      <c r="FV124" s="94"/>
      <c r="FW124" s="94"/>
      <c r="FX124" s="94"/>
      <c r="FY124" s="94"/>
      <c r="FZ124" s="94"/>
      <c r="GA124" s="94"/>
      <c r="GB124" s="94"/>
      <c r="GC124" s="94"/>
      <c r="GD124" s="94"/>
      <c r="GE124" s="94"/>
      <c r="GF124" s="94"/>
      <c r="GG124" s="94"/>
      <c r="GH124" s="94"/>
      <c r="GI124" s="94"/>
      <c r="GJ124" s="94"/>
      <c r="GK124" s="94"/>
      <c r="GL124" s="94"/>
      <c r="GM124" s="94"/>
      <c r="GN124" s="94"/>
      <c r="GO124" s="94"/>
      <c r="GP124" s="94"/>
      <c r="GQ124" s="94"/>
    </row>
    <row r="125" spans="7:199" x14ac:dyDescent="0.35">
      <c r="G125" s="138">
        <f t="shared" si="194"/>
        <v>2023</v>
      </c>
      <c r="H125" s="139">
        <f t="shared" si="188"/>
        <v>0</v>
      </c>
      <c r="I125" s="139">
        <f t="shared" ca="1" si="189"/>
        <v>0</v>
      </c>
      <c r="J125" s="139">
        <f t="shared" ca="1" si="190"/>
        <v>0</v>
      </c>
      <c r="K125" s="139">
        <f t="shared" ca="1" si="191"/>
        <v>0</v>
      </c>
      <c r="Q125" s="104" t="s">
        <v>216</v>
      </c>
      <c r="R125" s="94"/>
      <c r="S125" s="94"/>
      <c r="T125" s="102">
        <f>IF(T$3=T$73,SUM($S$80:T$80)*$K$56*$I$73,0)</f>
        <v>0</v>
      </c>
      <c r="U125" s="102">
        <f>IF(U$3=U$73,SUM($S$80:U$80)*$K$56*$I$73,0)</f>
        <v>0</v>
      </c>
      <c r="V125" s="102">
        <f>IF(V$3=V$73,SUM($S$80:V$80)*$K$56*$I$73,0)</f>
        <v>0</v>
      </c>
      <c r="W125" s="102">
        <f>IF(W$3=W$73,SUM($S$80:W$80)*$K$56*$I$73,0)</f>
        <v>0</v>
      </c>
      <c r="X125" s="102">
        <f>IF(X$3=X$73,SUM($S$80:X$80)*$K$56*$I$73,0)</f>
        <v>0</v>
      </c>
      <c r="Y125" s="102">
        <f>IF(Y$3=Y$73,SUM($S$80:Y$80)*$K$56*$I$73,0)</f>
        <v>0</v>
      </c>
      <c r="Z125" s="102">
        <f>IF(Z$3=Z$73,SUM($S$80:Z$80)*$K$56*$I$73,0)</f>
        <v>0</v>
      </c>
      <c r="AA125" s="102">
        <f>IF(AA$3=AA$73,SUM($S$80:AA$80)*$K$56*$I$73,0)</f>
        <v>0</v>
      </c>
      <c r="AB125" s="102">
        <f>IF(AB$3=AB$73,SUM($S$80:AB$80)*$K$56*$I$73,0)</f>
        <v>0</v>
      </c>
      <c r="AC125" s="102">
        <f>IF(AC$3=AC$73,SUM($S$80:AC$80)*$K$56*$I$73,0)</f>
        <v>0</v>
      </c>
      <c r="AD125" s="102">
        <f>IF(AD$3=AD$73,SUM($S$80:AD$80)*$K$56*$I$73,0)</f>
        <v>0</v>
      </c>
      <c r="AE125" s="102">
        <f>IF(AE$3=AE$73,SUM($S$80:AE$80)*$K$56*$I$73,0)</f>
        <v>0</v>
      </c>
      <c r="AF125" s="102">
        <f>IF(AF$3=AF$73,SUM($S$80:AF$80)*$K$56*$I$73,0)</f>
        <v>0</v>
      </c>
      <c r="AG125" s="102">
        <f ca="1">IF(AG$3=AG$73,SUM($S$80:AG$80)*$K$56*$I$73,0)</f>
        <v>3121875</v>
      </c>
      <c r="AH125" s="102">
        <f>IF(AH$3=AH$73,SUM($S$80:AH$80)*$K$56*$I$73,0)</f>
        <v>0</v>
      </c>
      <c r="AI125" s="102">
        <f>IF(AI$3=AI$73,SUM($S$80:AI$80)*$K$56*$I$73,0)</f>
        <v>0</v>
      </c>
      <c r="AJ125" s="102">
        <f>IF(AJ$3=AJ$73,SUM($S$80:AJ$80)*$K$56*$I$73,0)</f>
        <v>0</v>
      </c>
      <c r="AK125" s="102">
        <f>IF(AK$3=AK$73,SUM($S$80:AK$80)*$K$56*$I$73,0)</f>
        <v>0</v>
      </c>
      <c r="AL125" s="102">
        <f>IF(AL$3=AL$73,SUM($S$80:AL$80)*$K$56*$I$73,0)</f>
        <v>0</v>
      </c>
      <c r="AM125" s="102">
        <f>IF(AM$3=AM$73,SUM($S$80:AM$80)*$K$56*$I$73,0)</f>
        <v>0</v>
      </c>
      <c r="AN125" s="102">
        <f>IF(AN$3=AN$73,SUM($S$80:AN$80)*$K$56*$I$73,0)</f>
        <v>0</v>
      </c>
      <c r="AO125" s="102">
        <f>IF(AO$3=AO$73,SUM($S$80:AO$80)*$K$56*$I$73,0)</f>
        <v>0</v>
      </c>
      <c r="AP125" s="102">
        <f>IF(AP$3=AP$73,SUM($S$80:AP$80)*$K$56*$I$73,0)</f>
        <v>0</v>
      </c>
      <c r="AQ125" s="102">
        <f>IF(AQ$3=AQ$73,SUM($S$80:AQ$80)*$K$56*$I$73,0)</f>
        <v>0</v>
      </c>
      <c r="AR125" s="102">
        <f>IF(AR$3=AR$73,SUM($S$80:AR$80)*$K$56*$I$73,0)</f>
        <v>0</v>
      </c>
      <c r="AS125" s="102">
        <f>IF(AS$3=AS$73,SUM($S$80:AS$80)*$K$56*$I$73,0)</f>
        <v>0</v>
      </c>
      <c r="AT125" s="102">
        <f>IF(AT$3=AT$73,SUM($S$80:AT$80)*$K$56*$I$73,0)</f>
        <v>0</v>
      </c>
      <c r="AU125" s="102">
        <f>IF(AU$3=AU$73,SUM($S$80:AU$80)*$K$56*$I$73,0)</f>
        <v>0</v>
      </c>
      <c r="AV125" s="102">
        <f>IF(AV$3=AV$73,SUM($S$80:AV$80)*$K$56*$I$73,0)</f>
        <v>0</v>
      </c>
      <c r="AW125" s="102">
        <f>IF(AW$3=AW$73,SUM($S$80:AW$80)*$K$56*$I$73,0)</f>
        <v>0</v>
      </c>
      <c r="AX125" s="102">
        <f>IF(AX$3=AX$73,SUM($S$80:AX$80)*$K$56*$I$73,0)</f>
        <v>0</v>
      </c>
      <c r="AY125" s="102">
        <f>IF(AY$3=AY$73,SUM($S$80:AY$80)*$K$56*$I$73,0)</f>
        <v>0</v>
      </c>
      <c r="AZ125" s="102">
        <f>IF(AZ$3=AZ$73,SUM($S$80:AZ$80)*$K$56*$I$73,0)</f>
        <v>0</v>
      </c>
      <c r="BA125" s="102">
        <f>IF(BA$3=BA$73,SUM($S$80:BA$80)*$K$56*$I$73,0)</f>
        <v>0</v>
      </c>
      <c r="BB125" s="102">
        <f>IF(BB$3=BB$73,SUM($S$80:BB$80)*$K$56*$I$73,0)</f>
        <v>0</v>
      </c>
      <c r="BC125" s="102">
        <f>IF(BC$3=BC$73,SUM($S$80:BC$80)*$K$56*$I$73,0)</f>
        <v>0</v>
      </c>
      <c r="BD125" s="102">
        <f>IF(BD$3=BD$73,SUM($S$80:BD$80)*$K$56*$I$73,0)</f>
        <v>0</v>
      </c>
      <c r="BE125" s="102">
        <f>IF(BE$3=BE$73,SUM($S$80:BE$80)*$K$56*$I$73,0)</f>
        <v>0</v>
      </c>
      <c r="BF125" s="102">
        <f>IF(BF$3=BF$73,SUM($S$80:BF$80)*$K$56*$I$73,0)</f>
        <v>0</v>
      </c>
      <c r="BG125" s="102">
        <f>IF(BG$3=BG$73,SUM($S$80:BG$80)*$K$56*$I$73,0)</f>
        <v>0</v>
      </c>
      <c r="BH125" s="102">
        <f>IF(BH$3=BH$73,SUM($S$80:BH$80)*$K$56*$I$73,0)</f>
        <v>0</v>
      </c>
      <c r="BI125" s="102">
        <f>IF(BI$3=BI$73,SUM($S$80:BI$80)*$K$56*$I$73,0)</f>
        <v>0</v>
      </c>
      <c r="BJ125" s="102">
        <f>IF(BJ$3=BJ$73,SUM($S$80:BJ$80)*$K$56*$I$73,0)</f>
        <v>0</v>
      </c>
      <c r="BK125" s="102">
        <f>IF(BK$3=BK$73,SUM($S$80:BK$80)*$K$56*$I$73,0)</f>
        <v>0</v>
      </c>
      <c r="BL125" s="102">
        <f>IF(BL$3=BL$73,SUM($S$80:BL$80)*$K$56*$I$73,0)</f>
        <v>0</v>
      </c>
      <c r="BM125" s="102">
        <f>IF(BM$3=BM$73,SUM($S$80:BM$80)*$K$56*$I$73,0)</f>
        <v>0</v>
      </c>
      <c r="BN125" s="102">
        <f>IF(BN$3=BN$73,SUM($S$80:BN$80)*$K$56*$I$73,0)</f>
        <v>0</v>
      </c>
      <c r="BO125" s="102">
        <f>IF(BO$3=BO$73,SUM($S$80:BO$80)*$K$56*$I$73,0)</f>
        <v>0</v>
      </c>
      <c r="BP125" s="102">
        <f>IF(BP$3=BP$73,SUM($S$80:BP$80)*$K$56*$I$73,0)</f>
        <v>0</v>
      </c>
      <c r="BQ125" s="102">
        <f>IF(BQ$3=BQ$73,SUM($S$80:BQ$80)*$K$56*$I$73,0)</f>
        <v>0</v>
      </c>
      <c r="BR125" s="102">
        <f>IF(BR$3=BR$73,SUM($S$80:BR$80)*$K$56*$I$73,0)</f>
        <v>0</v>
      </c>
      <c r="BS125" s="102">
        <f>IF(BS$3=BS$73,SUM($S$80:BS$80)*$K$56*$I$73,0)</f>
        <v>0</v>
      </c>
      <c r="BT125" s="102">
        <f>IF(BT$3=BT$73,SUM($S$80:BT$80)*$K$56*$I$73,0)</f>
        <v>0</v>
      </c>
      <c r="BU125" s="102">
        <f>IF(BU$3=BU$73,SUM($S$80:BU$80)*$K$56*$I$73,0)</f>
        <v>0</v>
      </c>
      <c r="BV125" s="102">
        <f>IF(BV$3=BV$73,SUM($S$80:BV$80)*$K$56*$I$73,0)</f>
        <v>0</v>
      </c>
      <c r="BW125" s="102">
        <f>IF(BW$3=BW$73,SUM($S$80:BW$80)*$K$56*$I$73,0)</f>
        <v>0</v>
      </c>
      <c r="BX125" s="102">
        <f>IF(BX$3=BX$73,SUM($S$80:BX$80)*$K$56*$I$73,0)</f>
        <v>0</v>
      </c>
      <c r="BY125" s="102">
        <f>IF(BY$3=BY$73,SUM($S$80:BY$80)*$K$56*$I$73,0)</f>
        <v>0</v>
      </c>
      <c r="BZ125" s="102">
        <f>IF(BZ$3=BZ$73,SUM($S$80:BZ$80)*$K$56*$I$73,0)</f>
        <v>0</v>
      </c>
      <c r="CA125" s="102">
        <f>IF(CA$3=CA$73,SUM($S$80:CA$80)*$K$56*$I$73,0)</f>
        <v>0</v>
      </c>
      <c r="CB125" s="102">
        <f>IF(CB$3=CB$73,SUM($S$80:CB$80)*$K$56*$I$73,0)</f>
        <v>0</v>
      </c>
      <c r="CC125" s="102">
        <f>IF(CC$3=CC$73,SUM($S$80:CC$80)*$K$56*$I$73,0)</f>
        <v>0</v>
      </c>
      <c r="CD125" s="102">
        <f>IF(CD$3=CD$73,SUM($S$80:CD$80)*$K$56*$I$73,0)</f>
        <v>0</v>
      </c>
      <c r="CE125" s="102">
        <f>IF(CE$3=CE$73,SUM($S$80:CE$80)*$K$56*$I$73,0)</f>
        <v>0</v>
      </c>
      <c r="CF125" s="102">
        <f>IF(CF$3=CF$73,SUM($S$80:CF$80)*$K$56*$I$73,0)</f>
        <v>0</v>
      </c>
      <c r="CG125" s="102">
        <f>IF(CG$3=CG$73,SUM($S$80:CG$80)*$K$56*$I$73,0)</f>
        <v>0</v>
      </c>
      <c r="CH125" s="102">
        <f>IF(CH$3=CH$73,SUM($S$80:CH$80)*$K$56*$I$73,0)</f>
        <v>0</v>
      </c>
      <c r="CI125" s="102">
        <f>IF(CI$3=CI$73,SUM($S$80:CI$80)*$K$56*$I$73,0)</f>
        <v>0</v>
      </c>
      <c r="CJ125" s="102">
        <f>IF(CJ$3=CJ$73,SUM($S$80:CJ$80)*$K$56*$I$73,0)</f>
        <v>0</v>
      </c>
      <c r="CK125" s="102">
        <f>IF(CK$3=CK$73,SUM($S$80:CK$80)*$K$56*$I$73,0)</f>
        <v>0</v>
      </c>
      <c r="CL125" s="102">
        <f>IF(CL$3=CL$73,SUM($S$80:CL$80)*$K$56*$I$73,0)</f>
        <v>0</v>
      </c>
      <c r="CM125" s="102">
        <f>IF(CM$3=CM$73,SUM($S$80:CM$80)*$K$56*$I$73,0)</f>
        <v>0</v>
      </c>
      <c r="CN125" s="102">
        <f>IF(CN$3=CN$73,SUM($S$80:CN$80)*$K$56*$I$73,0)</f>
        <v>0</v>
      </c>
      <c r="CO125" s="102">
        <f>IF(CO$3=CO$73,SUM($S$80:CO$80)*$K$56*$I$73,0)</f>
        <v>0</v>
      </c>
      <c r="CP125" s="102">
        <f>IF(CP$3=CP$73,SUM($S$80:CP$80)*$K$56*$I$73,0)</f>
        <v>0</v>
      </c>
      <c r="CQ125" s="102">
        <f>IF(CQ$3=CQ$73,SUM($S$80:CQ$80)*$K$56*$I$73,0)</f>
        <v>0</v>
      </c>
      <c r="CR125" s="102">
        <f>IF(CR$3=CR$73,SUM($S$80:CR$80)*$K$56*$I$73,0)</f>
        <v>0</v>
      </c>
      <c r="CS125" s="102">
        <f>IF(CS$3=CS$73,SUM($S$80:CS$80)*$K$56*$I$73,0)</f>
        <v>0</v>
      </c>
      <c r="CT125" s="102">
        <f>IF(CT$3=CT$73,SUM($S$80:CT$80)*$K$56*$I$73,0)</f>
        <v>0</v>
      </c>
      <c r="CU125" s="102">
        <f>IF(CU$3=CU$73,SUM($S$80:CU$80)*$K$56*$I$73,0)</f>
        <v>0</v>
      </c>
      <c r="CW125" s="106"/>
      <c r="CX125" s="106"/>
      <c r="CY125" s="106"/>
      <c r="CZ125" s="106"/>
      <c r="DA125" s="106"/>
      <c r="DB125" s="106"/>
      <c r="DC125" s="106"/>
      <c r="DD125" s="106"/>
      <c r="DE125" s="106"/>
      <c r="DF125" s="106"/>
      <c r="DG125" s="106"/>
      <c r="DH125" s="106"/>
      <c r="DI125" s="106"/>
      <c r="DJ125" s="106"/>
      <c r="DK125" s="106"/>
      <c r="DL125" s="106"/>
      <c r="DM125" s="106"/>
      <c r="DN125" s="106"/>
      <c r="DO125" s="106"/>
      <c r="DP125" s="106"/>
      <c r="DQ125" s="106"/>
      <c r="DR125" s="106"/>
      <c r="DS125" s="106"/>
      <c r="DT125" s="106"/>
      <c r="DU125" s="106"/>
      <c r="DV125" s="106"/>
      <c r="DW125" s="106"/>
      <c r="DX125" s="106"/>
      <c r="DY125" s="106"/>
      <c r="DZ125" s="106"/>
      <c r="EA125" s="106"/>
      <c r="EB125" s="106"/>
      <c r="EC125" s="106"/>
      <c r="ED125" s="106"/>
      <c r="EE125" s="106"/>
      <c r="EF125" s="106"/>
      <c r="EG125" s="106"/>
      <c r="EH125" s="106"/>
      <c r="EI125" s="106"/>
      <c r="EJ125" s="106"/>
      <c r="EK125" s="106"/>
      <c r="EL125" s="106"/>
      <c r="EM125" s="106"/>
      <c r="EN125" s="106"/>
      <c r="EO125" s="106"/>
      <c r="EP125" s="106"/>
      <c r="EQ125" s="106"/>
      <c r="ER125" s="106"/>
      <c r="ES125" s="106"/>
      <c r="ET125" s="106"/>
      <c r="EU125" s="106"/>
      <c r="EV125" s="106"/>
      <c r="EW125" s="106"/>
      <c r="EX125" s="106"/>
      <c r="EY125" s="106"/>
      <c r="EZ125" s="106"/>
      <c r="FA125" s="106"/>
      <c r="FB125" s="106"/>
      <c r="FC125" s="106"/>
      <c r="FD125" s="106"/>
      <c r="FE125" s="106"/>
      <c r="FF125" s="106"/>
      <c r="FG125" s="106"/>
      <c r="FH125" s="106"/>
      <c r="FI125" s="106"/>
      <c r="FJ125" s="106"/>
      <c r="FK125" s="106"/>
      <c r="FL125" s="106"/>
      <c r="FM125" s="106"/>
      <c r="FN125" s="106"/>
      <c r="FO125" s="106"/>
      <c r="FP125" s="106"/>
      <c r="FQ125" s="106"/>
      <c r="FR125" s="106"/>
      <c r="FS125" s="106"/>
      <c r="FT125" s="106"/>
      <c r="FU125" s="106"/>
      <c r="FV125" s="106"/>
      <c r="FW125" s="106"/>
      <c r="FX125" s="106"/>
      <c r="FY125" s="106"/>
      <c r="FZ125" s="106"/>
      <c r="GA125" s="106"/>
      <c r="GB125" s="106"/>
      <c r="GC125" s="106"/>
      <c r="GD125" s="106"/>
      <c r="GE125" s="106"/>
      <c r="GF125" s="106"/>
      <c r="GG125" s="106"/>
      <c r="GH125" s="106"/>
      <c r="GI125" s="106"/>
      <c r="GJ125" s="106"/>
      <c r="GK125" s="106"/>
      <c r="GL125" s="106"/>
      <c r="GM125" s="106"/>
      <c r="GN125" s="106"/>
      <c r="GO125" s="106"/>
      <c r="GP125" s="106"/>
      <c r="GQ125" s="106"/>
    </row>
    <row r="126" spans="7:199" x14ac:dyDescent="0.35">
      <c r="G126" s="138">
        <f t="shared" si="194"/>
        <v>2024</v>
      </c>
      <c r="H126" s="139">
        <f t="shared" si="188"/>
        <v>0</v>
      </c>
      <c r="I126" s="139">
        <f t="shared" ca="1" si="189"/>
        <v>0</v>
      </c>
      <c r="J126" s="139">
        <f t="shared" ca="1" si="190"/>
        <v>0</v>
      </c>
      <c r="K126" s="139">
        <f t="shared" ca="1" si="191"/>
        <v>0</v>
      </c>
      <c r="Q126" s="104" t="s">
        <v>217</v>
      </c>
      <c r="R126" s="94"/>
      <c r="S126" s="94"/>
      <c r="T126" s="102">
        <f>IF(T$3=T$74,SUM($S$80:T$80)*$K$56*$J$73,0)</f>
        <v>0</v>
      </c>
      <c r="U126" s="102">
        <f>IF(U$3=U$74,SUM($S$80:U$80)*$K$56*$J$73,0)</f>
        <v>0</v>
      </c>
      <c r="V126" s="102">
        <f>IF(V$3=V$74,SUM($S$80:V$80)*$K$56*$J$73,0)</f>
        <v>0</v>
      </c>
      <c r="W126" s="102">
        <f>IF(W$3=W$74,SUM($S$80:W$80)*$K$56*$J$73,0)</f>
        <v>0</v>
      </c>
      <c r="X126" s="102">
        <f>IF(X$3=X$74,SUM($S$80:X$80)*$K$56*$J$73,0)</f>
        <v>0</v>
      </c>
      <c r="Y126" s="102">
        <f>IF(Y$3=Y$74,SUM($S$80:Y$80)*$K$56*$J$73,0)</f>
        <v>0</v>
      </c>
      <c r="Z126" s="102">
        <f>IF(Z$3=Z$74,SUM($S$80:Z$80)*$K$56*$J$73,0)</f>
        <v>0</v>
      </c>
      <c r="AA126" s="102">
        <f>IF(AA$3=AA$74,SUM($S$80:AA$80)*$K$56*$J$73,0)</f>
        <v>0</v>
      </c>
      <c r="AB126" s="102">
        <f>IF(AB$3=AB$74,SUM($S$80:AB$80)*$K$56*$J$73,0)</f>
        <v>0</v>
      </c>
      <c r="AC126" s="102">
        <f>IF(AC$3=AC$74,SUM($S$80:AC$80)*$K$56*$J$73,0)</f>
        <v>0</v>
      </c>
      <c r="AD126" s="102">
        <f>IF(AD$3=AD$74,SUM($S$80:AD$80)*$K$56*$J$73,0)</f>
        <v>0</v>
      </c>
      <c r="AE126" s="102">
        <f>IF(AE$3=AE$74,SUM($S$80:AE$80)*$K$56*$J$73,0)</f>
        <v>0</v>
      </c>
      <c r="AF126" s="102">
        <f>IF(AF$3=AF$74,SUM($S$80:AF$80)*$K$56*$J$73,0)</f>
        <v>0</v>
      </c>
      <c r="AG126" s="102">
        <f>IF(AG$3=AG$74,SUM($S$80:AG$80)*$K$56*$J$73,0)</f>
        <v>0</v>
      </c>
      <c r="AH126" s="102">
        <f>IF(AH$3=AH$74,SUM($S$80:AH$80)*$K$56*$J$73,0)</f>
        <v>0</v>
      </c>
      <c r="AI126" s="102">
        <f>IF(AI$3=AI$74,SUM($S$80:AI$80)*$K$56*$J$73,0)</f>
        <v>0</v>
      </c>
      <c r="AJ126" s="102">
        <f>IF(AJ$3=AJ$74,SUM($S$80:AJ$80)*$K$56*$J$73,0)</f>
        <v>0</v>
      </c>
      <c r="AK126" s="102">
        <f>IF(AK$3=AK$74,SUM($S$80:AK$80)*$K$56*$J$73,0)</f>
        <v>0</v>
      </c>
      <c r="AL126" s="102">
        <f ca="1">IF(AL$3=AL$74,SUM($S$80:AL$80)*$K$56*$J$73,0)</f>
        <v>0</v>
      </c>
      <c r="AM126" s="102">
        <f>IF(AM$3=AM$74,SUM($S$80:AM$80)*$K$56*$J$73,0)</f>
        <v>0</v>
      </c>
      <c r="AN126" s="102">
        <f>IF(AN$3=AN$74,SUM($S$80:AN$80)*$K$56*$J$73,0)</f>
        <v>0</v>
      </c>
      <c r="AO126" s="102">
        <f>IF(AO$3=AO$74,SUM($S$80:AO$80)*$K$56*$J$73,0)</f>
        <v>0</v>
      </c>
      <c r="AP126" s="102">
        <f>IF(AP$3=AP$74,SUM($S$80:AP$80)*$K$56*$J$73,0)</f>
        <v>0</v>
      </c>
      <c r="AQ126" s="102">
        <f>IF(AQ$3=AQ$74,SUM($S$80:AQ$80)*$K$56*$J$73,0)</f>
        <v>0</v>
      </c>
      <c r="AR126" s="102">
        <f>IF(AR$3=AR$74,SUM($S$80:AR$80)*$K$56*$J$73,0)</f>
        <v>0</v>
      </c>
      <c r="AS126" s="102">
        <f>IF(AS$3=AS$74,SUM($S$80:AS$80)*$K$56*$J$73,0)</f>
        <v>0</v>
      </c>
      <c r="AT126" s="102">
        <f>IF(AT$3=AT$74,SUM($S$80:AT$80)*$K$56*$J$73,0)</f>
        <v>0</v>
      </c>
      <c r="AU126" s="102">
        <f>IF(AU$3=AU$74,SUM($S$80:AU$80)*$K$56*$J$73,0)</f>
        <v>0</v>
      </c>
      <c r="AV126" s="102">
        <f>IF(AV$3=AV$74,SUM($S$80:AV$80)*$K$56*$J$73,0)</f>
        <v>0</v>
      </c>
      <c r="AW126" s="102">
        <f>IF(AW$3=AW$74,SUM($S$80:AW$80)*$K$56*$J$73,0)</f>
        <v>0</v>
      </c>
      <c r="AX126" s="102">
        <f>IF(AX$3=AX$74,SUM($S$80:AX$80)*$K$56*$J$73,0)</f>
        <v>0</v>
      </c>
      <c r="AY126" s="102">
        <f>IF(AY$3=AY$74,SUM($S$80:AY$80)*$K$56*$J$73,0)</f>
        <v>0</v>
      </c>
      <c r="AZ126" s="102">
        <f>IF(AZ$3=AZ$74,SUM($S$80:AZ$80)*$K$56*$J$73,0)</f>
        <v>0</v>
      </c>
      <c r="BA126" s="102">
        <f>IF(BA$3=BA$74,SUM($S$80:BA$80)*$K$56*$J$73,0)</f>
        <v>0</v>
      </c>
      <c r="BB126" s="102">
        <f>IF(BB$3=BB$74,SUM($S$80:BB$80)*$K$56*$J$73,0)</f>
        <v>0</v>
      </c>
      <c r="BC126" s="102">
        <f>IF(BC$3=BC$74,SUM($S$80:BC$80)*$K$56*$J$73,0)</f>
        <v>0</v>
      </c>
      <c r="BD126" s="102">
        <f>IF(BD$3=BD$74,SUM($S$80:BD$80)*$K$56*$J$73,0)</f>
        <v>0</v>
      </c>
      <c r="BE126" s="102">
        <f>IF(BE$3=BE$74,SUM($S$80:BE$80)*$K$56*$J$73,0)</f>
        <v>0</v>
      </c>
      <c r="BF126" s="102">
        <f>IF(BF$3=BF$74,SUM($S$80:BF$80)*$K$56*$J$73,0)</f>
        <v>0</v>
      </c>
      <c r="BG126" s="102">
        <f>IF(BG$3=BG$74,SUM($S$80:BG$80)*$K$56*$J$73,0)</f>
        <v>0</v>
      </c>
      <c r="BH126" s="102">
        <f>IF(BH$3=BH$74,SUM($S$80:BH$80)*$K$56*$J$73,0)</f>
        <v>0</v>
      </c>
      <c r="BI126" s="102">
        <f>IF(BI$3=BI$74,SUM($S$80:BI$80)*$K$56*$J$73,0)</f>
        <v>0</v>
      </c>
      <c r="BJ126" s="102">
        <f>IF(BJ$3=BJ$74,SUM($S$80:BJ$80)*$K$56*$J$73,0)</f>
        <v>0</v>
      </c>
      <c r="BK126" s="102">
        <f>IF(BK$3=BK$74,SUM($S$80:BK$80)*$K$56*$J$73,0)</f>
        <v>0</v>
      </c>
      <c r="BL126" s="102">
        <f>IF(BL$3=BL$74,SUM($S$80:BL$80)*$K$56*$J$73,0)</f>
        <v>0</v>
      </c>
      <c r="BM126" s="102">
        <f>IF(BM$3=BM$74,SUM($S$80:BM$80)*$K$56*$J$73,0)</f>
        <v>0</v>
      </c>
      <c r="BN126" s="102">
        <f>IF(BN$3=BN$74,SUM($S$80:BN$80)*$K$56*$J$73,0)</f>
        <v>0</v>
      </c>
      <c r="BO126" s="102">
        <f>IF(BO$3=BO$74,SUM($S$80:BO$80)*$K$56*$J$73,0)</f>
        <v>0</v>
      </c>
      <c r="BP126" s="102">
        <f>IF(BP$3=BP$74,SUM($S$80:BP$80)*$K$56*$J$73,0)</f>
        <v>0</v>
      </c>
      <c r="BQ126" s="102">
        <f>IF(BQ$3=BQ$74,SUM($S$80:BQ$80)*$K$56*$J$73,0)</f>
        <v>0</v>
      </c>
      <c r="BR126" s="102">
        <f>IF(BR$3=BR$74,SUM($S$80:BR$80)*$K$56*$J$73,0)</f>
        <v>0</v>
      </c>
      <c r="BS126" s="102">
        <f>IF(BS$3=BS$74,SUM($S$80:BS$80)*$K$56*$J$73,0)</f>
        <v>0</v>
      </c>
      <c r="BT126" s="102">
        <f>IF(BT$3=BT$74,SUM($S$80:BT$80)*$K$56*$J$73,0)</f>
        <v>0</v>
      </c>
      <c r="BU126" s="102">
        <f>IF(BU$3=BU$74,SUM($S$80:BU$80)*$K$56*$J$73,0)</f>
        <v>0</v>
      </c>
      <c r="BV126" s="102">
        <f>IF(BV$3=BV$74,SUM($S$80:BV$80)*$K$56*$J$73,0)</f>
        <v>0</v>
      </c>
      <c r="BW126" s="102">
        <f>IF(BW$3=BW$74,SUM($S$80:BW$80)*$K$56*$J$73,0)</f>
        <v>0</v>
      </c>
      <c r="BX126" s="102">
        <f>IF(BX$3=BX$74,SUM($S$80:BX$80)*$K$56*$J$73,0)</f>
        <v>0</v>
      </c>
      <c r="BY126" s="102">
        <f>IF(BY$3=BY$74,SUM($S$80:BY$80)*$K$56*$J$73,0)</f>
        <v>0</v>
      </c>
      <c r="BZ126" s="102">
        <f>IF(BZ$3=BZ$74,SUM($S$80:BZ$80)*$K$56*$J$73,0)</f>
        <v>0</v>
      </c>
      <c r="CA126" s="102">
        <f>IF(CA$3=CA$74,SUM($S$80:CA$80)*$K$56*$J$73,0)</f>
        <v>0</v>
      </c>
      <c r="CB126" s="102">
        <f>IF(CB$3=CB$74,SUM($S$80:CB$80)*$K$56*$J$73,0)</f>
        <v>0</v>
      </c>
      <c r="CC126" s="102">
        <f>IF(CC$3=CC$74,SUM($S$80:CC$80)*$K$56*$J$73,0)</f>
        <v>0</v>
      </c>
      <c r="CD126" s="102">
        <f>IF(CD$3=CD$74,SUM($S$80:CD$80)*$K$56*$J$73,0)</f>
        <v>0</v>
      </c>
      <c r="CE126" s="102">
        <f>IF(CE$3=CE$74,SUM($S$80:CE$80)*$K$56*$J$73,0)</f>
        <v>0</v>
      </c>
      <c r="CF126" s="102">
        <f>IF(CF$3=CF$74,SUM($S$80:CF$80)*$K$56*$J$73,0)</f>
        <v>0</v>
      </c>
      <c r="CG126" s="102">
        <f>IF(CG$3=CG$74,SUM($S$80:CG$80)*$K$56*$J$73,0)</f>
        <v>0</v>
      </c>
      <c r="CH126" s="102">
        <f>IF(CH$3=CH$74,SUM($S$80:CH$80)*$K$56*$J$73,0)</f>
        <v>0</v>
      </c>
      <c r="CI126" s="102">
        <f>IF(CI$3=CI$74,SUM($S$80:CI$80)*$K$56*$J$73,0)</f>
        <v>0</v>
      </c>
      <c r="CJ126" s="102">
        <f>IF(CJ$3=CJ$74,SUM($S$80:CJ$80)*$K$56*$J$73,0)</f>
        <v>0</v>
      </c>
      <c r="CK126" s="102">
        <f>IF(CK$3=CK$74,SUM($S$80:CK$80)*$K$56*$J$73,0)</f>
        <v>0</v>
      </c>
      <c r="CL126" s="102">
        <f>IF(CL$3=CL$74,SUM($S$80:CL$80)*$K$56*$J$73,0)</f>
        <v>0</v>
      </c>
      <c r="CM126" s="102">
        <f>IF(CM$3=CM$74,SUM($S$80:CM$80)*$K$56*$J$73,0)</f>
        <v>0</v>
      </c>
      <c r="CN126" s="102">
        <f>IF(CN$3=CN$74,SUM($S$80:CN$80)*$K$56*$J$73,0)</f>
        <v>0</v>
      </c>
      <c r="CO126" s="102">
        <f>IF(CO$3=CO$74,SUM($S$80:CO$80)*$K$56*$J$73,0)</f>
        <v>0</v>
      </c>
      <c r="CP126" s="102">
        <f>IF(CP$3=CP$74,SUM($S$80:CP$80)*$K$56*$J$73,0)</f>
        <v>0</v>
      </c>
      <c r="CQ126" s="102">
        <f>IF(CQ$3=CQ$74,SUM($S$80:CQ$80)*$K$56*$J$73,0)</f>
        <v>0</v>
      </c>
      <c r="CR126" s="102">
        <f>IF(CR$3=CR$74,SUM($S$80:CR$80)*$K$56*$J$73,0)</f>
        <v>0</v>
      </c>
      <c r="CS126" s="102">
        <f>IF(CS$3=CS$74,SUM($S$80:CS$80)*$K$56*$J$73,0)</f>
        <v>0</v>
      </c>
      <c r="CT126" s="102">
        <f>IF(CT$3=CT$74,SUM($S$80:CT$80)*$K$56*$J$73,0)</f>
        <v>0</v>
      </c>
      <c r="CU126" s="102">
        <f>IF(CU$3=CU$74,SUM($S$80:CU$80)*$K$56*$J$73,0)</f>
        <v>0</v>
      </c>
      <c r="CW126" s="106"/>
      <c r="CX126" s="106"/>
      <c r="CY126" s="106"/>
      <c r="CZ126" s="106"/>
      <c r="DA126" s="106"/>
      <c r="DB126" s="106"/>
      <c r="DC126" s="106"/>
      <c r="DD126" s="106"/>
      <c r="DE126" s="106"/>
      <c r="DF126" s="106"/>
      <c r="DG126" s="106"/>
      <c r="DH126" s="106"/>
      <c r="DI126" s="106"/>
      <c r="DJ126" s="106"/>
      <c r="DK126" s="106"/>
      <c r="DL126" s="106"/>
      <c r="DM126" s="106"/>
      <c r="DN126" s="106"/>
      <c r="DO126" s="106"/>
      <c r="DP126" s="106"/>
      <c r="DQ126" s="106"/>
      <c r="DR126" s="106"/>
      <c r="DS126" s="106"/>
      <c r="DT126" s="106"/>
      <c r="DU126" s="106"/>
      <c r="DV126" s="106"/>
      <c r="DW126" s="106"/>
      <c r="DX126" s="106"/>
      <c r="DY126" s="106"/>
      <c r="DZ126" s="106"/>
      <c r="EA126" s="106"/>
      <c r="EB126" s="106"/>
      <c r="EC126" s="106"/>
      <c r="ED126" s="106"/>
      <c r="EE126" s="106"/>
      <c r="EF126" s="106"/>
      <c r="EG126" s="106"/>
      <c r="EH126" s="106"/>
      <c r="EI126" s="106"/>
      <c r="EJ126" s="106"/>
      <c r="EK126" s="106"/>
      <c r="EL126" s="106"/>
      <c r="EM126" s="106"/>
      <c r="EN126" s="106"/>
      <c r="EO126" s="106"/>
      <c r="EP126" s="106"/>
      <c r="EQ126" s="106"/>
      <c r="ER126" s="106"/>
      <c r="ES126" s="106"/>
      <c r="ET126" s="106"/>
      <c r="EU126" s="106"/>
      <c r="EV126" s="106"/>
      <c r="EW126" s="106"/>
      <c r="EX126" s="106"/>
      <c r="EY126" s="106"/>
      <c r="EZ126" s="106"/>
      <c r="FA126" s="106"/>
      <c r="FB126" s="106"/>
      <c r="FC126" s="106"/>
      <c r="FD126" s="106"/>
      <c r="FE126" s="106"/>
      <c r="FF126" s="106"/>
      <c r="FG126" s="106"/>
      <c r="FH126" s="106"/>
      <c r="FI126" s="106"/>
      <c r="FJ126" s="106"/>
      <c r="FK126" s="106"/>
      <c r="FL126" s="106"/>
      <c r="FM126" s="106"/>
      <c r="FN126" s="106"/>
      <c r="FO126" s="106"/>
      <c r="FP126" s="106"/>
      <c r="FQ126" s="106"/>
      <c r="FR126" s="106"/>
      <c r="FS126" s="106"/>
      <c r="FT126" s="106"/>
      <c r="FU126" s="106"/>
      <c r="FV126" s="106"/>
      <c r="FW126" s="106"/>
      <c r="FX126" s="106"/>
      <c r="FY126" s="106"/>
      <c r="FZ126" s="106"/>
      <c r="GA126" s="106"/>
      <c r="GB126" s="106"/>
      <c r="GC126" s="106"/>
      <c r="GD126" s="106"/>
      <c r="GE126" s="106"/>
      <c r="GF126" s="106"/>
      <c r="GG126" s="106"/>
      <c r="GH126" s="106"/>
      <c r="GI126" s="106"/>
      <c r="GJ126" s="106"/>
      <c r="GK126" s="106"/>
      <c r="GL126" s="106"/>
      <c r="GM126" s="106"/>
      <c r="GN126" s="106"/>
      <c r="GO126" s="106"/>
      <c r="GP126" s="106"/>
      <c r="GQ126" s="106"/>
    </row>
    <row r="127" spans="7:199" x14ac:dyDescent="0.35">
      <c r="G127" s="138">
        <f t="shared" si="194"/>
        <v>2025</v>
      </c>
      <c r="H127" s="139">
        <f t="shared" si="188"/>
        <v>0</v>
      </c>
      <c r="I127" s="139">
        <f t="shared" ca="1" si="189"/>
        <v>0</v>
      </c>
      <c r="J127" s="139">
        <f t="shared" ca="1" si="190"/>
        <v>0</v>
      </c>
      <c r="K127" s="139">
        <f t="shared" ca="1" si="191"/>
        <v>0</v>
      </c>
      <c r="Q127" s="104" t="s">
        <v>218</v>
      </c>
      <c r="R127" s="94"/>
      <c r="S127" s="94"/>
      <c r="T127" s="102">
        <f>IF(T$3=T$75,SUM($S$80:T$80)*$K$56*$K$73,0)</f>
        <v>0</v>
      </c>
      <c r="U127" s="102">
        <f>IF(U$3=U$75,SUM($S$80:U$80)*$K$56*$K$73,0)</f>
        <v>0</v>
      </c>
      <c r="V127" s="102">
        <f>IF(V$3=V$75,SUM($S$80:V$80)*$K$56*$K$73,0)</f>
        <v>0</v>
      </c>
      <c r="W127" s="102">
        <f>IF(W$3=W$75,SUM($S$80:W$80)*$K$56*$K$73,0)</f>
        <v>0</v>
      </c>
      <c r="X127" s="102">
        <f>IF(X$3=X$75,SUM($S$80:X$80)*$K$56*$K$73,0)</f>
        <v>0</v>
      </c>
      <c r="Y127" s="102">
        <f>IF(Y$3=Y$75,SUM($S$80:Y$80)*$K$56*$K$73,0)</f>
        <v>0</v>
      </c>
      <c r="Z127" s="102">
        <f>IF(Z$3=Z$75,SUM($S$80:Z$80)*$K$56*$K$73,0)</f>
        <v>0</v>
      </c>
      <c r="AA127" s="102">
        <f>IF(AA$3=AA$75,SUM($S$80:AA$80)*$K$56*$K$73,0)</f>
        <v>0</v>
      </c>
      <c r="AB127" s="102">
        <f>IF(AB$3=AB$75,SUM($S$80:AB$80)*$K$56*$K$73,0)</f>
        <v>0</v>
      </c>
      <c r="AC127" s="102">
        <f>IF(AC$3=AC$75,SUM($S$80:AC$80)*$K$56*$K$73,0)</f>
        <v>0</v>
      </c>
      <c r="AD127" s="102">
        <f>IF(AD$3=AD$75,SUM($S$80:AD$80)*$K$56*$K$73,0)</f>
        <v>0</v>
      </c>
      <c r="AE127" s="102">
        <f>IF(AE$3=AE$75,SUM($S$80:AE$80)*$K$56*$K$73,0)</f>
        <v>0</v>
      </c>
      <c r="AF127" s="102">
        <f>IF(AF$3=AF$75,SUM($S$80:AF$80)*$K$56*$K$73,0)</f>
        <v>0</v>
      </c>
      <c r="AG127" s="102">
        <f>IF(AG$3=AG$75,SUM($S$80:AG$80)*$K$56*$K$73,0)</f>
        <v>0</v>
      </c>
      <c r="AH127" s="102">
        <f>IF(AH$3=AH$75,SUM($S$80:AH$80)*$K$56*$K$73,0)</f>
        <v>0</v>
      </c>
      <c r="AI127" s="102">
        <f>IF(AI$3=AI$75,SUM($S$80:AI$80)*$K$56*$K$73,0)</f>
        <v>0</v>
      </c>
      <c r="AJ127" s="102">
        <f>IF(AJ$3=AJ$75,SUM($S$80:AJ$80)*$K$56*$K$73,0)</f>
        <v>0</v>
      </c>
      <c r="AK127" s="102">
        <f>IF(AK$3=AK$75,SUM($S$80:AK$80)*$K$56*$K$73,0)</f>
        <v>0</v>
      </c>
      <c r="AL127" s="102">
        <f>IF(AL$3=AL$75,SUM($S$80:AL$80)*$K$56*$K$73,0)</f>
        <v>0</v>
      </c>
      <c r="AM127" s="102">
        <f>IF(AM$3=AM$75,SUM($S$80:AM$80)*$K$56*$K$73,0)</f>
        <v>0</v>
      </c>
      <c r="AN127" s="102">
        <f>IF(AN$3=AN$75,SUM($S$80:AN$80)*$K$56*$K$73,0)</f>
        <v>0</v>
      </c>
      <c r="AO127" s="102">
        <f>IF(AO$3=AO$75,SUM($S$80:AO$80)*$K$56*$K$73,0)</f>
        <v>0</v>
      </c>
      <c r="AP127" s="102">
        <f ca="1">IF(AP$3=AP$75,SUM($S$80:AP$80)*$K$56*$K$73,0)</f>
        <v>148601250</v>
      </c>
      <c r="AQ127" s="102">
        <f>IF(AQ$3=AQ$75,SUM($S$80:AQ$80)*$K$56*$K$73,0)</f>
        <v>0</v>
      </c>
      <c r="AR127" s="102">
        <f>IF(AR$3=AR$75,SUM($S$80:AR$80)*$K$56*$K$73,0)</f>
        <v>0</v>
      </c>
      <c r="AS127" s="102">
        <f>IF(AS$3=AS$75,SUM($S$80:AS$80)*$K$56*$K$73,0)</f>
        <v>0</v>
      </c>
      <c r="AT127" s="102">
        <f>IF(AT$3=AT$75,SUM($S$80:AT$80)*$K$56*$K$73,0)</f>
        <v>0</v>
      </c>
      <c r="AU127" s="102">
        <f>IF(AU$3=AU$75,SUM($S$80:AU$80)*$K$56*$K$73,0)</f>
        <v>0</v>
      </c>
      <c r="AV127" s="102">
        <f>IF(AV$3=AV$75,SUM($S$80:AV$80)*$K$56*$K$73,0)</f>
        <v>0</v>
      </c>
      <c r="AW127" s="102">
        <f>IF(AW$3=AW$75,SUM($S$80:AW$80)*$K$56*$K$73,0)</f>
        <v>0</v>
      </c>
      <c r="AX127" s="102">
        <f>IF(AX$3=AX$75,SUM($S$80:AX$80)*$K$56*$K$73,0)</f>
        <v>0</v>
      </c>
      <c r="AY127" s="102">
        <f>IF(AY$3=AY$75,SUM($S$80:AY$80)*$K$56*$K$73,0)</f>
        <v>0</v>
      </c>
      <c r="AZ127" s="102">
        <f>IF(AZ$3=AZ$75,SUM($S$80:AZ$80)*$K$56*$K$73,0)</f>
        <v>0</v>
      </c>
      <c r="BA127" s="102">
        <f>IF(BA$3=BA$75,SUM($S$80:BA$80)*$K$56*$K$73,0)</f>
        <v>0</v>
      </c>
      <c r="BB127" s="102">
        <f>IF(BB$3=BB$75,SUM($S$80:BB$80)*$K$56*$K$73,0)</f>
        <v>0</v>
      </c>
      <c r="BC127" s="102">
        <f>IF(BC$3=BC$75,SUM($S$80:BC$80)*$K$56*$K$73,0)</f>
        <v>0</v>
      </c>
      <c r="BD127" s="102">
        <f>IF(BD$3=BD$75,SUM($S$80:BD$80)*$K$56*$K$73,0)</f>
        <v>0</v>
      </c>
      <c r="BE127" s="102">
        <f>IF(BE$3=BE$75,SUM($S$80:BE$80)*$K$56*$K$73,0)</f>
        <v>0</v>
      </c>
      <c r="BF127" s="102">
        <f>IF(BF$3=BF$75,SUM($S$80:BF$80)*$K$56*$K$73,0)</f>
        <v>0</v>
      </c>
      <c r="BG127" s="102">
        <f>IF(BG$3=BG$75,SUM($S$80:BG$80)*$K$56*$K$73,0)</f>
        <v>0</v>
      </c>
      <c r="BH127" s="102">
        <f>IF(BH$3=BH$75,SUM($S$80:BH$80)*$K$56*$K$73,0)</f>
        <v>0</v>
      </c>
      <c r="BI127" s="102">
        <f>IF(BI$3=BI$75,SUM($S$80:BI$80)*$K$56*$K$73,0)</f>
        <v>0</v>
      </c>
      <c r="BJ127" s="102">
        <f>IF(BJ$3=BJ$75,SUM($S$80:BJ$80)*$K$56*$K$73,0)</f>
        <v>0</v>
      </c>
      <c r="BK127" s="102">
        <f>IF(BK$3=BK$75,SUM($S$80:BK$80)*$K$56*$K$73,0)</f>
        <v>0</v>
      </c>
      <c r="BL127" s="102">
        <f>IF(BL$3=BL$75,SUM($S$80:BL$80)*$K$56*$K$73,0)</f>
        <v>0</v>
      </c>
      <c r="BM127" s="102">
        <f>IF(BM$3=BM$75,SUM($S$80:BM$80)*$K$56*$K$73,0)</f>
        <v>0</v>
      </c>
      <c r="BN127" s="102">
        <f>IF(BN$3=BN$75,SUM($S$80:BN$80)*$K$56*$K$73,0)</f>
        <v>0</v>
      </c>
      <c r="BO127" s="102">
        <f>IF(BO$3=BO$75,SUM($S$80:BO$80)*$K$56*$K$73,0)</f>
        <v>0</v>
      </c>
      <c r="BP127" s="102">
        <f>IF(BP$3=BP$75,SUM($S$80:BP$80)*$K$56*$K$73,0)</f>
        <v>0</v>
      </c>
      <c r="BQ127" s="102">
        <f>IF(BQ$3=BQ$75,SUM($S$80:BQ$80)*$K$56*$K$73,0)</f>
        <v>0</v>
      </c>
      <c r="BR127" s="102">
        <f>IF(BR$3=BR$75,SUM($S$80:BR$80)*$K$56*$K$73,0)</f>
        <v>0</v>
      </c>
      <c r="BS127" s="102">
        <f>IF(BS$3=BS$75,SUM($S$80:BS$80)*$K$56*$K$73,0)</f>
        <v>0</v>
      </c>
      <c r="BT127" s="102">
        <f>IF(BT$3=BT$75,SUM($S$80:BT$80)*$K$56*$K$73,0)</f>
        <v>0</v>
      </c>
      <c r="BU127" s="102">
        <f>IF(BU$3=BU$75,SUM($S$80:BU$80)*$K$56*$K$73,0)</f>
        <v>0</v>
      </c>
      <c r="BV127" s="102">
        <f>IF(BV$3=BV$75,SUM($S$80:BV$80)*$K$56*$K$73,0)</f>
        <v>0</v>
      </c>
      <c r="BW127" s="102">
        <f>IF(BW$3=BW$75,SUM($S$80:BW$80)*$K$56*$K$73,0)</f>
        <v>0</v>
      </c>
      <c r="BX127" s="102">
        <f>IF(BX$3=BX$75,SUM($S$80:BX$80)*$K$56*$K$73,0)</f>
        <v>0</v>
      </c>
      <c r="BY127" s="102">
        <f>IF(BY$3=BY$75,SUM($S$80:BY$80)*$K$56*$K$73,0)</f>
        <v>0</v>
      </c>
      <c r="BZ127" s="102">
        <f>IF(BZ$3=BZ$75,SUM($S$80:BZ$80)*$K$56*$K$73,0)</f>
        <v>0</v>
      </c>
      <c r="CA127" s="102">
        <f>IF(CA$3=CA$75,SUM($S$80:CA$80)*$K$56*$K$73,0)</f>
        <v>0</v>
      </c>
      <c r="CB127" s="102">
        <f>IF(CB$3=CB$75,SUM($S$80:CB$80)*$K$56*$K$73,0)</f>
        <v>0</v>
      </c>
      <c r="CC127" s="102">
        <f>IF(CC$3=CC$75,SUM($S$80:CC$80)*$K$56*$K$73,0)</f>
        <v>0</v>
      </c>
      <c r="CD127" s="102">
        <f>IF(CD$3=CD$75,SUM($S$80:CD$80)*$K$56*$K$73,0)</f>
        <v>0</v>
      </c>
      <c r="CE127" s="102">
        <f>IF(CE$3=CE$75,SUM($S$80:CE$80)*$K$56*$K$73,0)</f>
        <v>0</v>
      </c>
      <c r="CF127" s="102">
        <f>IF(CF$3=CF$75,SUM($S$80:CF$80)*$K$56*$K$73,0)</f>
        <v>0</v>
      </c>
      <c r="CG127" s="102">
        <f>IF(CG$3=CG$75,SUM($S$80:CG$80)*$K$56*$K$73,0)</f>
        <v>0</v>
      </c>
      <c r="CH127" s="102">
        <f>IF(CH$3=CH$75,SUM($S$80:CH$80)*$K$56*$K$73,0)</f>
        <v>0</v>
      </c>
      <c r="CI127" s="102">
        <f>IF(CI$3=CI$75,SUM($S$80:CI$80)*$K$56*$K$73,0)</f>
        <v>0</v>
      </c>
      <c r="CJ127" s="102">
        <f>IF(CJ$3=CJ$75,SUM($S$80:CJ$80)*$K$56*$K$73,0)</f>
        <v>0</v>
      </c>
      <c r="CK127" s="102">
        <f>IF(CK$3=CK$75,SUM($S$80:CK$80)*$K$56*$K$73,0)</f>
        <v>0</v>
      </c>
      <c r="CL127" s="102">
        <f>IF(CL$3=CL$75,SUM($S$80:CL$80)*$K$56*$K$73,0)</f>
        <v>0</v>
      </c>
      <c r="CM127" s="102">
        <f>IF(CM$3=CM$75,SUM($S$80:CM$80)*$K$56*$K$73,0)</f>
        <v>0</v>
      </c>
      <c r="CN127" s="102">
        <f>IF(CN$3=CN$75,SUM($S$80:CN$80)*$K$56*$K$73,0)</f>
        <v>0</v>
      </c>
      <c r="CO127" s="102">
        <f>IF(CO$3=CO$75,SUM($S$80:CO$80)*$K$56*$K$73,0)</f>
        <v>0</v>
      </c>
      <c r="CP127" s="102">
        <f>IF(CP$3=CP$75,SUM($S$80:CP$80)*$K$56*$K$73,0)</f>
        <v>0</v>
      </c>
      <c r="CQ127" s="102">
        <f>IF(CQ$3=CQ$75,SUM($S$80:CQ$80)*$K$56*$K$73,0)</f>
        <v>0</v>
      </c>
      <c r="CR127" s="102">
        <f>IF(CR$3=CR$75,SUM($S$80:CR$80)*$K$56*$K$73,0)</f>
        <v>0</v>
      </c>
      <c r="CS127" s="102">
        <f>IF(CS$3=CS$75,SUM($S$80:CS$80)*$K$56*$K$73,0)</f>
        <v>0</v>
      </c>
      <c r="CT127" s="102">
        <f>IF(CT$3=CT$75,SUM($S$80:CT$80)*$K$56*$K$73,0)</f>
        <v>0</v>
      </c>
      <c r="CU127" s="102">
        <f>IF(CU$3=CU$75,SUM($S$80:CU$80)*$K$56*$K$73,0)</f>
        <v>0</v>
      </c>
      <c r="CW127" s="106"/>
      <c r="CX127" s="106"/>
      <c r="CY127" s="106"/>
      <c r="CZ127" s="106"/>
      <c r="DA127" s="106"/>
      <c r="DB127" s="106"/>
      <c r="DC127" s="106"/>
      <c r="DD127" s="106"/>
      <c r="DE127" s="106"/>
      <c r="DF127" s="106"/>
      <c r="DG127" s="106"/>
      <c r="DH127" s="106"/>
      <c r="DI127" s="106"/>
      <c r="DJ127" s="106"/>
      <c r="DK127" s="106"/>
      <c r="DL127" s="106"/>
      <c r="DM127" s="106"/>
      <c r="DN127" s="106"/>
      <c r="DO127" s="106"/>
      <c r="DP127" s="106"/>
      <c r="DQ127" s="106"/>
      <c r="DR127" s="106"/>
      <c r="DS127" s="106"/>
      <c r="DT127" s="106"/>
      <c r="DU127" s="106"/>
      <c r="DV127" s="106"/>
      <c r="DW127" s="106"/>
      <c r="DX127" s="106"/>
      <c r="DY127" s="106"/>
      <c r="DZ127" s="106"/>
      <c r="EA127" s="106"/>
      <c r="EB127" s="106"/>
      <c r="EC127" s="106"/>
      <c r="ED127" s="106"/>
      <c r="EE127" s="106"/>
      <c r="EF127" s="106"/>
      <c r="EG127" s="106"/>
      <c r="EH127" s="106"/>
      <c r="EI127" s="106"/>
      <c r="EJ127" s="106"/>
      <c r="EK127" s="106"/>
      <c r="EL127" s="106"/>
      <c r="EM127" s="106"/>
      <c r="EN127" s="106"/>
      <c r="EO127" s="106"/>
      <c r="EP127" s="106"/>
      <c r="EQ127" s="106"/>
      <c r="ER127" s="106"/>
      <c r="ES127" s="106"/>
      <c r="ET127" s="106"/>
      <c r="EU127" s="106"/>
      <c r="EV127" s="106"/>
      <c r="EW127" s="106"/>
      <c r="EX127" s="106"/>
      <c r="EY127" s="106"/>
      <c r="EZ127" s="106"/>
      <c r="FA127" s="106"/>
      <c r="FB127" s="106"/>
      <c r="FC127" s="106"/>
      <c r="FD127" s="106"/>
      <c r="FE127" s="106"/>
      <c r="FF127" s="106"/>
      <c r="FG127" s="106"/>
      <c r="FH127" s="106"/>
      <c r="FI127" s="106"/>
      <c r="FJ127" s="106"/>
      <c r="FK127" s="106"/>
      <c r="FL127" s="106"/>
      <c r="FM127" s="106"/>
      <c r="FN127" s="106"/>
      <c r="FO127" s="106"/>
      <c r="FP127" s="106"/>
      <c r="FQ127" s="106"/>
      <c r="FR127" s="106"/>
      <c r="FS127" s="106"/>
      <c r="FT127" s="106"/>
      <c r="FU127" s="106"/>
      <c r="FV127" s="106"/>
      <c r="FW127" s="106"/>
      <c r="FX127" s="106"/>
      <c r="FY127" s="106"/>
      <c r="FZ127" s="106"/>
      <c r="GA127" s="106"/>
      <c r="GB127" s="106"/>
      <c r="GC127" s="106"/>
      <c r="GD127" s="106"/>
      <c r="GE127" s="106"/>
      <c r="GF127" s="106"/>
      <c r="GG127" s="106"/>
      <c r="GH127" s="106"/>
      <c r="GI127" s="106"/>
      <c r="GJ127" s="106"/>
      <c r="GK127" s="106"/>
      <c r="GL127" s="106"/>
      <c r="GM127" s="106"/>
      <c r="GN127" s="106"/>
      <c r="GO127" s="106"/>
      <c r="GP127" s="106"/>
      <c r="GQ127" s="106"/>
    </row>
    <row r="128" spans="7:199" x14ac:dyDescent="0.35">
      <c r="G128" s="138">
        <f t="shared" si="194"/>
        <v>2026</v>
      </c>
      <c r="H128" s="139">
        <f t="shared" si="188"/>
        <v>0</v>
      </c>
      <c r="I128" s="139">
        <f t="shared" ca="1" si="189"/>
        <v>0</v>
      </c>
      <c r="J128" s="139">
        <f t="shared" ca="1" si="190"/>
        <v>0</v>
      </c>
      <c r="K128" s="139">
        <f t="shared" ca="1" si="191"/>
        <v>0</v>
      </c>
      <c r="Q128" s="103" t="s">
        <v>0</v>
      </c>
      <c r="R128" s="105">
        <f ca="1">SUM(T128:CU128)</f>
        <v>151723125</v>
      </c>
      <c r="S128" s="94"/>
      <c r="T128" s="86">
        <f>SUM(T125:T127)</f>
        <v>0</v>
      </c>
      <c r="U128" s="86">
        <f t="shared" ref="U128:CF128" si="195">SUM(U125:U127)</f>
        <v>0</v>
      </c>
      <c r="V128" s="86">
        <f t="shared" si="195"/>
        <v>0</v>
      </c>
      <c r="W128" s="86">
        <f t="shared" si="195"/>
        <v>0</v>
      </c>
      <c r="X128" s="86">
        <f t="shared" si="195"/>
        <v>0</v>
      </c>
      <c r="Y128" s="86">
        <f t="shared" si="195"/>
        <v>0</v>
      </c>
      <c r="Z128" s="86">
        <f t="shared" si="195"/>
        <v>0</v>
      </c>
      <c r="AA128" s="86">
        <f t="shared" si="195"/>
        <v>0</v>
      </c>
      <c r="AB128" s="86">
        <f t="shared" si="195"/>
        <v>0</v>
      </c>
      <c r="AC128" s="86">
        <f t="shared" si="195"/>
        <v>0</v>
      </c>
      <c r="AD128" s="86">
        <f t="shared" si="195"/>
        <v>0</v>
      </c>
      <c r="AE128" s="86">
        <f t="shared" si="195"/>
        <v>0</v>
      </c>
      <c r="AF128" s="86">
        <f t="shared" si="195"/>
        <v>0</v>
      </c>
      <c r="AG128" s="86">
        <f t="shared" ca="1" si="195"/>
        <v>3121875</v>
      </c>
      <c r="AH128" s="86">
        <f t="shared" si="195"/>
        <v>0</v>
      </c>
      <c r="AI128" s="86">
        <f t="shared" si="195"/>
        <v>0</v>
      </c>
      <c r="AJ128" s="86">
        <f t="shared" si="195"/>
        <v>0</v>
      </c>
      <c r="AK128" s="86">
        <f t="shared" si="195"/>
        <v>0</v>
      </c>
      <c r="AL128" s="86">
        <f t="shared" ca="1" si="195"/>
        <v>0</v>
      </c>
      <c r="AM128" s="86">
        <f t="shared" si="195"/>
        <v>0</v>
      </c>
      <c r="AN128" s="86">
        <f t="shared" si="195"/>
        <v>0</v>
      </c>
      <c r="AO128" s="86">
        <f t="shared" si="195"/>
        <v>0</v>
      </c>
      <c r="AP128" s="86">
        <f t="shared" ca="1" si="195"/>
        <v>148601250</v>
      </c>
      <c r="AQ128" s="86">
        <f t="shared" si="195"/>
        <v>0</v>
      </c>
      <c r="AR128" s="86">
        <f t="shared" si="195"/>
        <v>0</v>
      </c>
      <c r="AS128" s="86">
        <f t="shared" si="195"/>
        <v>0</v>
      </c>
      <c r="AT128" s="86">
        <f t="shared" si="195"/>
        <v>0</v>
      </c>
      <c r="AU128" s="86">
        <f t="shared" si="195"/>
        <v>0</v>
      </c>
      <c r="AV128" s="86">
        <f t="shared" si="195"/>
        <v>0</v>
      </c>
      <c r="AW128" s="86">
        <f t="shared" si="195"/>
        <v>0</v>
      </c>
      <c r="AX128" s="86">
        <f t="shared" si="195"/>
        <v>0</v>
      </c>
      <c r="AY128" s="86">
        <f t="shared" si="195"/>
        <v>0</v>
      </c>
      <c r="AZ128" s="86">
        <f t="shared" si="195"/>
        <v>0</v>
      </c>
      <c r="BA128" s="86">
        <f t="shared" si="195"/>
        <v>0</v>
      </c>
      <c r="BB128" s="86">
        <f t="shared" si="195"/>
        <v>0</v>
      </c>
      <c r="BC128" s="86">
        <f t="shared" si="195"/>
        <v>0</v>
      </c>
      <c r="BD128" s="86">
        <f t="shared" si="195"/>
        <v>0</v>
      </c>
      <c r="BE128" s="86">
        <f t="shared" si="195"/>
        <v>0</v>
      </c>
      <c r="BF128" s="86">
        <f t="shared" si="195"/>
        <v>0</v>
      </c>
      <c r="BG128" s="86">
        <f t="shared" si="195"/>
        <v>0</v>
      </c>
      <c r="BH128" s="86">
        <f t="shared" si="195"/>
        <v>0</v>
      </c>
      <c r="BI128" s="86">
        <f t="shared" si="195"/>
        <v>0</v>
      </c>
      <c r="BJ128" s="86">
        <f t="shared" si="195"/>
        <v>0</v>
      </c>
      <c r="BK128" s="86">
        <f t="shared" si="195"/>
        <v>0</v>
      </c>
      <c r="BL128" s="86">
        <f t="shared" si="195"/>
        <v>0</v>
      </c>
      <c r="BM128" s="86">
        <f t="shared" si="195"/>
        <v>0</v>
      </c>
      <c r="BN128" s="86">
        <f t="shared" si="195"/>
        <v>0</v>
      </c>
      <c r="BO128" s="86">
        <f t="shared" si="195"/>
        <v>0</v>
      </c>
      <c r="BP128" s="86">
        <f t="shared" si="195"/>
        <v>0</v>
      </c>
      <c r="BQ128" s="86">
        <f t="shared" si="195"/>
        <v>0</v>
      </c>
      <c r="BR128" s="86">
        <f t="shared" si="195"/>
        <v>0</v>
      </c>
      <c r="BS128" s="86">
        <f t="shared" si="195"/>
        <v>0</v>
      </c>
      <c r="BT128" s="86">
        <f t="shared" si="195"/>
        <v>0</v>
      </c>
      <c r="BU128" s="86">
        <f t="shared" si="195"/>
        <v>0</v>
      </c>
      <c r="BV128" s="86">
        <f t="shared" si="195"/>
        <v>0</v>
      </c>
      <c r="BW128" s="86">
        <f t="shared" si="195"/>
        <v>0</v>
      </c>
      <c r="BX128" s="86">
        <f t="shared" si="195"/>
        <v>0</v>
      </c>
      <c r="BY128" s="86">
        <f t="shared" si="195"/>
        <v>0</v>
      </c>
      <c r="BZ128" s="86">
        <f t="shared" si="195"/>
        <v>0</v>
      </c>
      <c r="CA128" s="86">
        <f t="shared" si="195"/>
        <v>0</v>
      </c>
      <c r="CB128" s="86">
        <f t="shared" si="195"/>
        <v>0</v>
      </c>
      <c r="CC128" s="86">
        <f t="shared" si="195"/>
        <v>0</v>
      </c>
      <c r="CD128" s="86">
        <f t="shared" si="195"/>
        <v>0</v>
      </c>
      <c r="CE128" s="86">
        <f t="shared" si="195"/>
        <v>0</v>
      </c>
      <c r="CF128" s="86">
        <f t="shared" si="195"/>
        <v>0</v>
      </c>
      <c r="CG128" s="86">
        <f t="shared" ref="CG128:CU128" si="196">SUM(CG125:CG127)</f>
        <v>0</v>
      </c>
      <c r="CH128" s="86">
        <f t="shared" si="196"/>
        <v>0</v>
      </c>
      <c r="CI128" s="86">
        <f t="shared" si="196"/>
        <v>0</v>
      </c>
      <c r="CJ128" s="86">
        <f t="shared" si="196"/>
        <v>0</v>
      </c>
      <c r="CK128" s="86">
        <f t="shared" si="196"/>
        <v>0</v>
      </c>
      <c r="CL128" s="86">
        <f t="shared" si="196"/>
        <v>0</v>
      </c>
      <c r="CM128" s="86">
        <f t="shared" si="196"/>
        <v>0</v>
      </c>
      <c r="CN128" s="86">
        <f t="shared" si="196"/>
        <v>0</v>
      </c>
      <c r="CO128" s="86">
        <f t="shared" si="196"/>
        <v>0</v>
      </c>
      <c r="CP128" s="86">
        <f t="shared" si="196"/>
        <v>0</v>
      </c>
      <c r="CQ128" s="86">
        <f t="shared" si="196"/>
        <v>0</v>
      </c>
      <c r="CR128" s="86">
        <f t="shared" si="196"/>
        <v>0</v>
      </c>
      <c r="CS128" s="86">
        <f t="shared" si="196"/>
        <v>0</v>
      </c>
      <c r="CT128" s="86">
        <f t="shared" si="196"/>
        <v>0</v>
      </c>
      <c r="CU128" s="86">
        <f t="shared" si="196"/>
        <v>0</v>
      </c>
      <c r="CW128" s="106"/>
      <c r="CX128" s="106"/>
      <c r="CY128" s="106"/>
      <c r="CZ128" s="106"/>
      <c r="DA128" s="106"/>
      <c r="DB128" s="106"/>
      <c r="DC128" s="106"/>
      <c r="DD128" s="106"/>
      <c r="DE128" s="106"/>
      <c r="DF128" s="106"/>
      <c r="DG128" s="106"/>
      <c r="DH128" s="106"/>
      <c r="DI128" s="106"/>
      <c r="DJ128" s="106"/>
      <c r="DK128" s="106"/>
      <c r="DL128" s="106"/>
      <c r="DM128" s="106"/>
      <c r="DN128" s="106"/>
      <c r="DO128" s="106"/>
      <c r="DP128" s="106"/>
      <c r="DQ128" s="106"/>
      <c r="DR128" s="106"/>
      <c r="DS128" s="106"/>
      <c r="DT128" s="106"/>
      <c r="DU128" s="106"/>
      <c r="DV128" s="106"/>
      <c r="DW128" s="106"/>
      <c r="DX128" s="106"/>
      <c r="DY128" s="106"/>
      <c r="DZ128" s="106"/>
      <c r="EA128" s="106"/>
      <c r="EB128" s="106"/>
      <c r="EC128" s="106"/>
      <c r="ED128" s="106"/>
      <c r="EE128" s="106"/>
      <c r="EF128" s="106"/>
      <c r="EG128" s="106"/>
      <c r="EH128" s="106"/>
      <c r="EI128" s="106"/>
      <c r="EJ128" s="106"/>
      <c r="EK128" s="106"/>
      <c r="EL128" s="106"/>
      <c r="EM128" s="106"/>
      <c r="EN128" s="106"/>
      <c r="EO128" s="106"/>
      <c r="EP128" s="106"/>
      <c r="EQ128" s="106"/>
      <c r="ER128" s="106"/>
      <c r="ES128" s="106"/>
      <c r="ET128" s="106"/>
      <c r="EU128" s="106"/>
      <c r="EV128" s="106"/>
      <c r="EW128" s="106"/>
      <c r="EX128" s="106"/>
      <c r="EY128" s="106"/>
      <c r="EZ128" s="106"/>
      <c r="FA128" s="106"/>
      <c r="FB128" s="106"/>
      <c r="FC128" s="106"/>
      <c r="FD128" s="106"/>
      <c r="FE128" s="106"/>
      <c r="FF128" s="106"/>
      <c r="FG128" s="106"/>
      <c r="FH128" s="106"/>
      <c r="FI128" s="106"/>
      <c r="FJ128" s="106"/>
      <c r="FK128" s="106"/>
      <c r="FL128" s="106"/>
      <c r="FM128" s="106"/>
      <c r="FN128" s="106"/>
      <c r="FO128" s="106"/>
      <c r="FP128" s="106"/>
      <c r="FQ128" s="106"/>
      <c r="FR128" s="106"/>
      <c r="FS128" s="106"/>
      <c r="FT128" s="106"/>
      <c r="FU128" s="106"/>
      <c r="FV128" s="106"/>
      <c r="FW128" s="106"/>
      <c r="FX128" s="106"/>
      <c r="FY128" s="106"/>
      <c r="FZ128" s="106"/>
      <c r="GA128" s="106"/>
      <c r="GB128" s="106"/>
      <c r="GC128" s="106"/>
      <c r="GD128" s="106"/>
      <c r="GE128" s="106"/>
      <c r="GF128" s="106"/>
      <c r="GG128" s="106"/>
      <c r="GH128" s="106"/>
      <c r="GI128" s="106"/>
      <c r="GJ128" s="106"/>
      <c r="GK128" s="106"/>
      <c r="GL128" s="106"/>
      <c r="GM128" s="106"/>
      <c r="GN128" s="106"/>
      <c r="GO128" s="106"/>
      <c r="GP128" s="106"/>
      <c r="GQ128" s="106"/>
    </row>
    <row r="129" spans="7:199" x14ac:dyDescent="0.35">
      <c r="G129" s="138">
        <f t="shared" si="194"/>
        <v>2027</v>
      </c>
      <c r="H129" s="139">
        <f t="shared" si="188"/>
        <v>0</v>
      </c>
      <c r="I129" s="139">
        <f t="shared" si="189"/>
        <v>0</v>
      </c>
      <c r="J129" s="139">
        <f t="shared" si="190"/>
        <v>0</v>
      </c>
      <c r="K129" s="139">
        <f t="shared" si="191"/>
        <v>0</v>
      </c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S129" s="107"/>
      <c r="FT129" s="107"/>
      <c r="FU129" s="107"/>
      <c r="FV129" s="107"/>
      <c r="FW129" s="107"/>
      <c r="FX129" s="107"/>
      <c r="FY129" s="107"/>
      <c r="FZ129" s="107"/>
      <c r="GA129" s="107"/>
      <c r="GB129" s="107"/>
      <c r="GC129" s="107"/>
      <c r="GD129" s="107"/>
      <c r="GE129" s="107"/>
      <c r="GF129" s="107"/>
      <c r="GG129" s="107"/>
      <c r="GH129" s="107"/>
      <c r="GI129" s="107"/>
      <c r="GJ129" s="107"/>
      <c r="GK129" s="107"/>
      <c r="GL129" s="107"/>
      <c r="GM129" s="107"/>
      <c r="GN129" s="107"/>
      <c r="GO129" s="107"/>
      <c r="GP129" s="107"/>
      <c r="GQ129" s="107"/>
    </row>
    <row r="130" spans="7:199" x14ac:dyDescent="0.35">
      <c r="G130" s="138">
        <f t="shared" si="194"/>
        <v>2028</v>
      </c>
      <c r="H130" s="139">
        <f t="shared" si="188"/>
        <v>0</v>
      </c>
      <c r="I130" s="139">
        <f t="shared" si="189"/>
        <v>0</v>
      </c>
      <c r="J130" s="139">
        <f t="shared" si="190"/>
        <v>0</v>
      </c>
      <c r="K130" s="139">
        <f t="shared" si="191"/>
        <v>0</v>
      </c>
      <c r="Q130" s="98" t="str">
        <f>Q81</f>
        <v>Market - 2 Bedroom</v>
      </c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94"/>
      <c r="BG130" s="94"/>
      <c r="BH130" s="94"/>
      <c r="BI130" s="94"/>
      <c r="BJ130" s="94"/>
      <c r="BK130" s="94"/>
      <c r="BL130" s="94"/>
      <c r="BM130" s="94"/>
      <c r="BN130" s="94"/>
      <c r="BO130" s="94"/>
      <c r="BP130" s="94"/>
      <c r="BQ130" s="94"/>
      <c r="BR130" s="94"/>
      <c r="BS130" s="94"/>
      <c r="BT130" s="94"/>
      <c r="BU130" s="94"/>
      <c r="BV130" s="94"/>
      <c r="BW130" s="94"/>
      <c r="BX130" s="94"/>
      <c r="BY130" s="94"/>
      <c r="BZ130" s="94"/>
      <c r="CA130" s="94"/>
      <c r="CB130" s="94"/>
      <c r="CC130" s="94"/>
      <c r="CD130" s="94"/>
      <c r="CE130" s="94"/>
      <c r="CF130" s="94"/>
      <c r="CG130" s="94"/>
      <c r="CH130" s="94"/>
      <c r="CI130" s="94"/>
      <c r="CJ130" s="94"/>
      <c r="CK130" s="94"/>
      <c r="CL130" s="94"/>
      <c r="CM130" s="94"/>
      <c r="CN130" s="94"/>
      <c r="CO130" s="94"/>
      <c r="CP130" s="94"/>
      <c r="CQ130" s="94"/>
      <c r="CR130" s="94"/>
      <c r="CS130" s="94"/>
      <c r="CT130" s="94"/>
      <c r="CU130" s="94"/>
      <c r="CW130" s="94"/>
      <c r="CX130" s="94"/>
      <c r="CY130" s="94"/>
      <c r="CZ130" s="94"/>
      <c r="DA130" s="94"/>
      <c r="DB130" s="94"/>
      <c r="DC130" s="94"/>
      <c r="DD130" s="94"/>
      <c r="DE130" s="94"/>
      <c r="DF130" s="94"/>
      <c r="DG130" s="94"/>
      <c r="DH130" s="94"/>
      <c r="DI130" s="94"/>
      <c r="DJ130" s="94"/>
      <c r="DK130" s="94"/>
      <c r="DL130" s="94"/>
      <c r="DM130" s="94"/>
      <c r="DN130" s="94"/>
      <c r="DO130" s="94"/>
      <c r="DP130" s="94"/>
      <c r="DQ130" s="94"/>
      <c r="DR130" s="94"/>
      <c r="DS130" s="94"/>
      <c r="DT130" s="94"/>
      <c r="DU130" s="94"/>
      <c r="DV130" s="94"/>
      <c r="DW130" s="94"/>
      <c r="DX130" s="94"/>
      <c r="DY130" s="94"/>
      <c r="DZ130" s="94"/>
      <c r="EA130" s="94"/>
      <c r="EB130" s="94"/>
      <c r="EC130" s="94"/>
      <c r="ED130" s="94"/>
      <c r="EE130" s="94"/>
      <c r="EF130" s="94"/>
      <c r="EG130" s="94"/>
      <c r="EH130" s="94"/>
      <c r="EI130" s="94"/>
      <c r="EJ130" s="94"/>
      <c r="EK130" s="94"/>
      <c r="EL130" s="94"/>
      <c r="EM130" s="94"/>
      <c r="EN130" s="94"/>
      <c r="EO130" s="94"/>
      <c r="EP130" s="94"/>
      <c r="EQ130" s="94"/>
      <c r="ER130" s="94"/>
      <c r="ES130" s="94"/>
      <c r="ET130" s="94"/>
      <c r="EU130" s="94"/>
      <c r="EV130" s="94"/>
      <c r="EW130" s="94"/>
      <c r="EX130" s="94"/>
      <c r="EY130" s="94"/>
      <c r="EZ130" s="94"/>
      <c r="FA130" s="94"/>
      <c r="FB130" s="94"/>
      <c r="FC130" s="94"/>
      <c r="FD130" s="94"/>
      <c r="FE130" s="94"/>
      <c r="FF130" s="94"/>
      <c r="FG130" s="94"/>
      <c r="FH130" s="94"/>
      <c r="FI130" s="94"/>
      <c r="FJ130" s="94"/>
      <c r="FK130" s="94"/>
      <c r="FL130" s="94"/>
      <c r="FM130" s="94"/>
      <c r="FN130" s="94"/>
      <c r="FO130" s="94"/>
      <c r="FP130" s="94"/>
      <c r="FQ130" s="94"/>
      <c r="FR130" s="94"/>
      <c r="FS130" s="94"/>
      <c r="FT130" s="94"/>
      <c r="FU130" s="94"/>
      <c r="FV130" s="94"/>
      <c r="FW130" s="94"/>
      <c r="FX130" s="94"/>
      <c r="FY130" s="94"/>
      <c r="FZ130" s="94"/>
      <c r="GA130" s="94"/>
      <c r="GB130" s="94"/>
      <c r="GC130" s="94"/>
      <c r="GD130" s="94"/>
      <c r="GE130" s="94"/>
      <c r="GF130" s="94"/>
      <c r="GG130" s="94"/>
      <c r="GH130" s="94"/>
      <c r="GI130" s="94"/>
      <c r="GJ130" s="94"/>
      <c r="GK130" s="94"/>
      <c r="GL130" s="94"/>
      <c r="GM130" s="94"/>
      <c r="GN130" s="94"/>
      <c r="GO130" s="94"/>
      <c r="GP130" s="94"/>
      <c r="GQ130" s="94"/>
    </row>
    <row r="131" spans="7:199" x14ac:dyDescent="0.35">
      <c r="G131" s="138">
        <f t="shared" si="194"/>
        <v>2029</v>
      </c>
      <c r="H131" s="139">
        <f t="shared" si="188"/>
        <v>0</v>
      </c>
      <c r="I131" s="139">
        <f t="shared" si="189"/>
        <v>0</v>
      </c>
      <c r="J131" s="139">
        <f t="shared" si="190"/>
        <v>0</v>
      </c>
      <c r="K131" s="139">
        <f t="shared" si="191"/>
        <v>0</v>
      </c>
      <c r="Q131" s="103" t="s">
        <v>133</v>
      </c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94"/>
      <c r="BG131" s="94"/>
      <c r="BH131" s="94"/>
      <c r="BI131" s="94"/>
      <c r="BJ131" s="94"/>
      <c r="BK131" s="94"/>
      <c r="BL131" s="94"/>
      <c r="BM131" s="94"/>
      <c r="BN131" s="94"/>
      <c r="BO131" s="94"/>
      <c r="BP131" s="94"/>
      <c r="BQ131" s="94"/>
      <c r="BR131" s="94"/>
      <c r="BS131" s="94"/>
      <c r="BT131" s="94"/>
      <c r="BU131" s="94"/>
      <c r="BV131" s="94"/>
      <c r="BW131" s="94"/>
      <c r="BX131" s="94"/>
      <c r="BY131" s="94"/>
      <c r="BZ131" s="94"/>
      <c r="CA131" s="94"/>
      <c r="CB131" s="94"/>
      <c r="CC131" s="94"/>
      <c r="CD131" s="94"/>
      <c r="CE131" s="94"/>
      <c r="CF131" s="94"/>
      <c r="CG131" s="94"/>
      <c r="CH131" s="94"/>
      <c r="CI131" s="94"/>
      <c r="CJ131" s="94"/>
      <c r="CK131" s="94"/>
      <c r="CL131" s="94"/>
      <c r="CM131" s="94"/>
      <c r="CN131" s="94"/>
      <c r="CO131" s="94"/>
      <c r="CP131" s="94"/>
      <c r="CQ131" s="94"/>
      <c r="CR131" s="94"/>
      <c r="CS131" s="94"/>
      <c r="CT131" s="94"/>
      <c r="CU131" s="94"/>
      <c r="CW131" s="94"/>
      <c r="CX131" s="94"/>
      <c r="CY131" s="94"/>
      <c r="CZ131" s="94"/>
      <c r="DA131" s="94"/>
      <c r="DB131" s="94"/>
      <c r="DC131" s="94"/>
      <c r="DD131" s="94"/>
      <c r="DE131" s="94"/>
      <c r="DF131" s="94"/>
      <c r="DG131" s="94"/>
      <c r="DH131" s="94"/>
      <c r="DI131" s="94"/>
      <c r="DJ131" s="94"/>
      <c r="DK131" s="94"/>
      <c r="DL131" s="94"/>
      <c r="DM131" s="94"/>
      <c r="DN131" s="94"/>
      <c r="DO131" s="94"/>
      <c r="DP131" s="94"/>
      <c r="DQ131" s="94"/>
      <c r="DR131" s="94"/>
      <c r="DS131" s="94"/>
      <c r="DT131" s="94"/>
      <c r="DU131" s="94"/>
      <c r="DV131" s="94"/>
      <c r="DW131" s="94"/>
      <c r="DX131" s="94"/>
      <c r="DY131" s="94"/>
      <c r="DZ131" s="94"/>
      <c r="EA131" s="94"/>
      <c r="EB131" s="94"/>
      <c r="EC131" s="94"/>
      <c r="ED131" s="94"/>
      <c r="EE131" s="94"/>
      <c r="EF131" s="94"/>
      <c r="EG131" s="94"/>
      <c r="EH131" s="94"/>
      <c r="EI131" s="94"/>
      <c r="EJ131" s="94"/>
      <c r="EK131" s="94"/>
      <c r="EL131" s="94"/>
      <c r="EM131" s="94"/>
      <c r="EN131" s="94"/>
      <c r="EO131" s="94"/>
      <c r="EP131" s="94"/>
      <c r="EQ131" s="94"/>
      <c r="ER131" s="94"/>
      <c r="ES131" s="94"/>
      <c r="ET131" s="94"/>
      <c r="EU131" s="94"/>
      <c r="EV131" s="94"/>
      <c r="EW131" s="94"/>
      <c r="EX131" s="94"/>
      <c r="EY131" s="94"/>
      <c r="EZ131" s="94"/>
      <c r="FA131" s="94"/>
      <c r="FB131" s="94"/>
      <c r="FC131" s="94"/>
      <c r="FD131" s="94"/>
      <c r="FE131" s="94"/>
      <c r="FF131" s="94"/>
      <c r="FG131" s="94"/>
      <c r="FH131" s="94"/>
      <c r="FI131" s="94"/>
      <c r="FJ131" s="94"/>
      <c r="FK131" s="94"/>
      <c r="FL131" s="94"/>
      <c r="FM131" s="94"/>
      <c r="FN131" s="94"/>
      <c r="FO131" s="94"/>
      <c r="FP131" s="94"/>
      <c r="FQ131" s="94"/>
      <c r="FR131" s="94"/>
      <c r="FS131" s="94"/>
      <c r="FT131" s="94"/>
      <c r="FU131" s="94"/>
      <c r="FV131" s="94"/>
      <c r="FW131" s="94"/>
      <c r="FX131" s="94"/>
      <c r="FY131" s="94"/>
      <c r="FZ131" s="94"/>
      <c r="GA131" s="94"/>
      <c r="GB131" s="94"/>
      <c r="GC131" s="94"/>
      <c r="GD131" s="94"/>
      <c r="GE131" s="94"/>
      <c r="GF131" s="94"/>
      <c r="GG131" s="94"/>
      <c r="GH131" s="94"/>
      <c r="GI131" s="94"/>
      <c r="GJ131" s="94"/>
      <c r="GK131" s="94"/>
      <c r="GL131" s="94"/>
      <c r="GM131" s="94"/>
      <c r="GN131" s="94"/>
      <c r="GO131" s="94"/>
      <c r="GP131" s="94"/>
      <c r="GQ131" s="94"/>
    </row>
    <row r="132" spans="7:199" x14ac:dyDescent="0.35">
      <c r="G132" s="140" t="s">
        <v>152</v>
      </c>
      <c r="H132" s="141">
        <f ca="1">SUM(H121:H131)</f>
        <v>750717011.25</v>
      </c>
      <c r="I132" s="141">
        <f ca="1">SUM(I121:I131)</f>
        <v>-323712617.69095963</v>
      </c>
      <c r="J132" s="141">
        <f ca="1">SUM(J121:J131)</f>
        <v>-324757399.13540006</v>
      </c>
      <c r="K132" s="141">
        <f ca="1">SUM(K121:K131)</f>
        <v>102246994.42364037</v>
      </c>
      <c r="Q132" s="104" t="s">
        <v>215</v>
      </c>
      <c r="R132" s="94"/>
      <c r="S132" s="94"/>
      <c r="T132" s="102">
        <f t="shared" ref="T132:AY132" si="197">IF(T$3&lt;T$73,T$81*$K$57*$H$73,0)</f>
        <v>0</v>
      </c>
      <c r="U132" s="102">
        <f t="shared" si="197"/>
        <v>0</v>
      </c>
      <c r="V132" s="102">
        <f t="shared" si="197"/>
        <v>0</v>
      </c>
      <c r="W132" s="102">
        <f t="shared" si="197"/>
        <v>0</v>
      </c>
      <c r="X132" s="102">
        <f t="shared" si="197"/>
        <v>0</v>
      </c>
      <c r="Y132" s="102">
        <f t="shared" si="197"/>
        <v>0</v>
      </c>
      <c r="Z132" s="102">
        <f t="shared" si="197"/>
        <v>0</v>
      </c>
      <c r="AA132" s="102">
        <f t="shared" si="197"/>
        <v>0</v>
      </c>
      <c r="AB132" s="102">
        <f t="shared" si="197"/>
        <v>0</v>
      </c>
      <c r="AC132" s="102">
        <f t="shared" ca="1" si="197"/>
        <v>810000</v>
      </c>
      <c r="AD132" s="102">
        <f t="shared" ca="1" si="197"/>
        <v>810000</v>
      </c>
      <c r="AE132" s="102">
        <f t="shared" ca="1" si="197"/>
        <v>810000</v>
      </c>
      <c r="AF132" s="102">
        <f t="shared" ca="1" si="197"/>
        <v>810000</v>
      </c>
      <c r="AG132" s="102">
        <f t="shared" si="197"/>
        <v>0</v>
      </c>
      <c r="AH132" s="102">
        <f t="shared" si="197"/>
        <v>0</v>
      </c>
      <c r="AI132" s="102">
        <f t="shared" si="197"/>
        <v>0</v>
      </c>
      <c r="AJ132" s="102">
        <f t="shared" si="197"/>
        <v>0</v>
      </c>
      <c r="AK132" s="102">
        <f t="shared" si="197"/>
        <v>0</v>
      </c>
      <c r="AL132" s="102">
        <f t="shared" si="197"/>
        <v>0</v>
      </c>
      <c r="AM132" s="102">
        <f t="shared" si="197"/>
        <v>0</v>
      </c>
      <c r="AN132" s="102">
        <f t="shared" si="197"/>
        <v>0</v>
      </c>
      <c r="AO132" s="102">
        <f t="shared" si="197"/>
        <v>0</v>
      </c>
      <c r="AP132" s="102">
        <f t="shared" si="197"/>
        <v>0</v>
      </c>
      <c r="AQ132" s="102">
        <f t="shared" si="197"/>
        <v>0</v>
      </c>
      <c r="AR132" s="102">
        <f t="shared" si="197"/>
        <v>0</v>
      </c>
      <c r="AS132" s="102">
        <f t="shared" si="197"/>
        <v>0</v>
      </c>
      <c r="AT132" s="102">
        <f t="shared" si="197"/>
        <v>0</v>
      </c>
      <c r="AU132" s="102">
        <f t="shared" si="197"/>
        <v>0</v>
      </c>
      <c r="AV132" s="102">
        <f t="shared" si="197"/>
        <v>0</v>
      </c>
      <c r="AW132" s="102">
        <f t="shared" si="197"/>
        <v>0</v>
      </c>
      <c r="AX132" s="102">
        <f t="shared" si="197"/>
        <v>0</v>
      </c>
      <c r="AY132" s="102">
        <f t="shared" si="197"/>
        <v>0</v>
      </c>
      <c r="AZ132" s="102">
        <f t="shared" ref="AZ132:CE132" si="198">IF(AZ$3&lt;AZ$73,AZ$81*$K$57*$H$73,0)</f>
        <v>0</v>
      </c>
      <c r="BA132" s="102">
        <f t="shared" si="198"/>
        <v>0</v>
      </c>
      <c r="BB132" s="102">
        <f t="shared" si="198"/>
        <v>0</v>
      </c>
      <c r="BC132" s="102">
        <f t="shared" si="198"/>
        <v>0</v>
      </c>
      <c r="BD132" s="102">
        <f t="shared" si="198"/>
        <v>0</v>
      </c>
      <c r="BE132" s="102">
        <f t="shared" si="198"/>
        <v>0</v>
      </c>
      <c r="BF132" s="102">
        <f t="shared" si="198"/>
        <v>0</v>
      </c>
      <c r="BG132" s="102">
        <f t="shared" si="198"/>
        <v>0</v>
      </c>
      <c r="BH132" s="102">
        <f t="shared" si="198"/>
        <v>0</v>
      </c>
      <c r="BI132" s="102">
        <f t="shared" si="198"/>
        <v>0</v>
      </c>
      <c r="BJ132" s="102">
        <f t="shared" si="198"/>
        <v>0</v>
      </c>
      <c r="BK132" s="102">
        <f t="shared" si="198"/>
        <v>0</v>
      </c>
      <c r="BL132" s="102">
        <f t="shared" si="198"/>
        <v>0</v>
      </c>
      <c r="BM132" s="102">
        <f t="shared" si="198"/>
        <v>0</v>
      </c>
      <c r="BN132" s="102">
        <f t="shared" si="198"/>
        <v>0</v>
      </c>
      <c r="BO132" s="102">
        <f t="shared" si="198"/>
        <v>0</v>
      </c>
      <c r="BP132" s="102">
        <f t="shared" si="198"/>
        <v>0</v>
      </c>
      <c r="BQ132" s="102">
        <f t="shared" si="198"/>
        <v>0</v>
      </c>
      <c r="BR132" s="102">
        <f t="shared" si="198"/>
        <v>0</v>
      </c>
      <c r="BS132" s="102">
        <f t="shared" si="198"/>
        <v>0</v>
      </c>
      <c r="BT132" s="102">
        <f t="shared" si="198"/>
        <v>0</v>
      </c>
      <c r="BU132" s="102">
        <f t="shared" si="198"/>
        <v>0</v>
      </c>
      <c r="BV132" s="102">
        <f t="shared" si="198"/>
        <v>0</v>
      </c>
      <c r="BW132" s="102">
        <f t="shared" si="198"/>
        <v>0</v>
      </c>
      <c r="BX132" s="102">
        <f t="shared" si="198"/>
        <v>0</v>
      </c>
      <c r="BY132" s="102">
        <f t="shared" si="198"/>
        <v>0</v>
      </c>
      <c r="BZ132" s="102">
        <f t="shared" si="198"/>
        <v>0</v>
      </c>
      <c r="CA132" s="102">
        <f t="shared" si="198"/>
        <v>0</v>
      </c>
      <c r="CB132" s="102">
        <f t="shared" si="198"/>
        <v>0</v>
      </c>
      <c r="CC132" s="102">
        <f t="shared" si="198"/>
        <v>0</v>
      </c>
      <c r="CD132" s="102">
        <f t="shared" si="198"/>
        <v>0</v>
      </c>
      <c r="CE132" s="102">
        <f t="shared" si="198"/>
        <v>0</v>
      </c>
      <c r="CF132" s="102">
        <f t="shared" ref="CF132:CU132" si="199">IF(CF$3&lt;CF$73,CF$81*$K$57*$H$73,0)</f>
        <v>0</v>
      </c>
      <c r="CG132" s="102">
        <f t="shared" si="199"/>
        <v>0</v>
      </c>
      <c r="CH132" s="102">
        <f t="shared" si="199"/>
        <v>0</v>
      </c>
      <c r="CI132" s="102">
        <f t="shared" si="199"/>
        <v>0</v>
      </c>
      <c r="CJ132" s="102">
        <f t="shared" si="199"/>
        <v>0</v>
      </c>
      <c r="CK132" s="102">
        <f t="shared" si="199"/>
        <v>0</v>
      </c>
      <c r="CL132" s="102">
        <f t="shared" si="199"/>
        <v>0</v>
      </c>
      <c r="CM132" s="102">
        <f t="shared" si="199"/>
        <v>0</v>
      </c>
      <c r="CN132" s="102">
        <f t="shared" si="199"/>
        <v>0</v>
      </c>
      <c r="CO132" s="102">
        <f t="shared" si="199"/>
        <v>0</v>
      </c>
      <c r="CP132" s="102">
        <f t="shared" si="199"/>
        <v>0</v>
      </c>
      <c r="CQ132" s="102">
        <f t="shared" si="199"/>
        <v>0</v>
      </c>
      <c r="CR132" s="102">
        <f t="shared" si="199"/>
        <v>0</v>
      </c>
      <c r="CS132" s="102">
        <f t="shared" si="199"/>
        <v>0</v>
      </c>
      <c r="CT132" s="102">
        <f t="shared" si="199"/>
        <v>0</v>
      </c>
      <c r="CU132" s="102">
        <f t="shared" si="199"/>
        <v>0</v>
      </c>
      <c r="CW132" s="106"/>
      <c r="CX132" s="106"/>
      <c r="CY132" s="106"/>
      <c r="CZ132" s="106"/>
      <c r="DA132" s="106"/>
      <c r="DB132" s="106"/>
      <c r="DC132" s="106"/>
      <c r="DD132" s="106"/>
      <c r="DE132" s="106"/>
      <c r="DF132" s="106"/>
      <c r="DG132" s="106"/>
      <c r="DH132" s="106"/>
      <c r="DI132" s="106"/>
      <c r="DJ132" s="106"/>
      <c r="DK132" s="106"/>
      <c r="DL132" s="106"/>
      <c r="DM132" s="106"/>
      <c r="DN132" s="106"/>
      <c r="DO132" s="106"/>
      <c r="DP132" s="106"/>
      <c r="DQ132" s="106"/>
      <c r="DR132" s="106"/>
      <c r="DS132" s="106"/>
      <c r="DT132" s="106"/>
      <c r="DU132" s="106"/>
      <c r="DV132" s="106"/>
      <c r="DW132" s="106"/>
      <c r="DX132" s="106"/>
      <c r="DY132" s="106"/>
      <c r="DZ132" s="106"/>
      <c r="EA132" s="106"/>
      <c r="EB132" s="106"/>
      <c r="EC132" s="106"/>
      <c r="ED132" s="106"/>
      <c r="EE132" s="106"/>
      <c r="EF132" s="106"/>
      <c r="EG132" s="106"/>
      <c r="EH132" s="106"/>
      <c r="EI132" s="106"/>
      <c r="EJ132" s="106"/>
      <c r="EK132" s="106"/>
      <c r="EL132" s="106"/>
      <c r="EM132" s="106"/>
      <c r="EN132" s="106"/>
      <c r="EO132" s="106"/>
      <c r="EP132" s="106"/>
      <c r="EQ132" s="106"/>
      <c r="ER132" s="106"/>
      <c r="ES132" s="106"/>
      <c r="ET132" s="106"/>
      <c r="EU132" s="106"/>
      <c r="EV132" s="106"/>
      <c r="EW132" s="106"/>
      <c r="EX132" s="106"/>
      <c r="EY132" s="106"/>
      <c r="EZ132" s="106"/>
      <c r="FA132" s="106"/>
      <c r="FB132" s="106"/>
      <c r="FC132" s="106"/>
      <c r="FD132" s="106"/>
      <c r="FE132" s="106"/>
      <c r="FF132" s="106"/>
      <c r="FG132" s="106"/>
      <c r="FH132" s="106"/>
      <c r="FI132" s="106"/>
      <c r="FJ132" s="106"/>
      <c r="FK132" s="106"/>
      <c r="FL132" s="106"/>
      <c r="FM132" s="106"/>
      <c r="FN132" s="106"/>
      <c r="FO132" s="106"/>
      <c r="FP132" s="106"/>
      <c r="FQ132" s="106"/>
      <c r="FR132" s="106"/>
      <c r="FS132" s="106"/>
      <c r="FT132" s="106"/>
      <c r="FU132" s="106"/>
      <c r="FV132" s="106"/>
      <c r="FW132" s="106"/>
      <c r="FX132" s="106"/>
      <c r="FY132" s="106"/>
      <c r="FZ132" s="106"/>
      <c r="GA132" s="106"/>
      <c r="GB132" s="106"/>
      <c r="GC132" s="106"/>
      <c r="GD132" s="106"/>
      <c r="GE132" s="106"/>
      <c r="GF132" s="106"/>
      <c r="GG132" s="106"/>
      <c r="GH132" s="106"/>
      <c r="GI132" s="106"/>
      <c r="GJ132" s="106"/>
      <c r="GK132" s="106"/>
      <c r="GL132" s="106"/>
      <c r="GM132" s="106"/>
      <c r="GN132" s="106"/>
      <c r="GO132" s="106"/>
      <c r="GP132" s="106"/>
      <c r="GQ132" s="106"/>
    </row>
    <row r="133" spans="7:199" x14ac:dyDescent="0.35">
      <c r="G133" s="122"/>
      <c r="H133" s="122"/>
      <c r="I133" s="122"/>
      <c r="J133" s="122"/>
      <c r="K133" s="122"/>
      <c r="L133" s="122"/>
      <c r="Q133" s="104" t="s">
        <v>216</v>
      </c>
      <c r="R133" s="94"/>
      <c r="S133" s="94"/>
      <c r="T133" s="102">
        <f t="shared" ref="T133:AY133" si="200">IF(AND(T$3&gt;=T$73,T$3&lt;T$74),T$81*$K$57*SUM($H$73:$I$73),0)</f>
        <v>0</v>
      </c>
      <c r="U133" s="102">
        <f t="shared" si="200"/>
        <v>0</v>
      </c>
      <c r="V133" s="102">
        <f t="shared" si="200"/>
        <v>0</v>
      </c>
      <c r="W133" s="102">
        <f t="shared" si="200"/>
        <v>0</v>
      </c>
      <c r="X133" s="102">
        <f t="shared" si="200"/>
        <v>0</v>
      </c>
      <c r="Y133" s="102">
        <f t="shared" si="200"/>
        <v>0</v>
      </c>
      <c r="Z133" s="102">
        <f t="shared" si="200"/>
        <v>0</v>
      </c>
      <c r="AA133" s="102">
        <f t="shared" si="200"/>
        <v>0</v>
      </c>
      <c r="AB133" s="102">
        <f t="shared" si="200"/>
        <v>0</v>
      </c>
      <c r="AC133" s="102">
        <f t="shared" si="200"/>
        <v>0</v>
      </c>
      <c r="AD133" s="102">
        <f t="shared" si="200"/>
        <v>0</v>
      </c>
      <c r="AE133" s="102">
        <f t="shared" si="200"/>
        <v>0</v>
      </c>
      <c r="AF133" s="102">
        <f t="shared" si="200"/>
        <v>0</v>
      </c>
      <c r="AG133" s="102">
        <f t="shared" ca="1" si="200"/>
        <v>1215000.0000000002</v>
      </c>
      <c r="AH133" s="102">
        <f t="shared" ca="1" si="200"/>
        <v>1215000.0000000002</v>
      </c>
      <c r="AI133" s="102">
        <f t="shared" ca="1" si="200"/>
        <v>1215000.0000000002</v>
      </c>
      <c r="AJ133" s="102">
        <f t="shared" ca="1" si="200"/>
        <v>1215000.0000000002</v>
      </c>
      <c r="AK133" s="102">
        <f t="shared" ca="1" si="200"/>
        <v>1215000.0000000002</v>
      </c>
      <c r="AL133" s="102">
        <f t="shared" si="200"/>
        <v>0</v>
      </c>
      <c r="AM133" s="102">
        <f t="shared" si="200"/>
        <v>0</v>
      </c>
      <c r="AN133" s="102">
        <f t="shared" si="200"/>
        <v>0</v>
      </c>
      <c r="AO133" s="102">
        <f t="shared" si="200"/>
        <v>0</v>
      </c>
      <c r="AP133" s="102">
        <f t="shared" si="200"/>
        <v>0</v>
      </c>
      <c r="AQ133" s="102">
        <f t="shared" si="200"/>
        <v>0</v>
      </c>
      <c r="AR133" s="102">
        <f t="shared" si="200"/>
        <v>0</v>
      </c>
      <c r="AS133" s="102">
        <f t="shared" si="200"/>
        <v>0</v>
      </c>
      <c r="AT133" s="102">
        <f t="shared" si="200"/>
        <v>0</v>
      </c>
      <c r="AU133" s="102">
        <f t="shared" si="200"/>
        <v>0</v>
      </c>
      <c r="AV133" s="102">
        <f t="shared" si="200"/>
        <v>0</v>
      </c>
      <c r="AW133" s="102">
        <f t="shared" si="200"/>
        <v>0</v>
      </c>
      <c r="AX133" s="102">
        <f t="shared" si="200"/>
        <v>0</v>
      </c>
      <c r="AY133" s="102">
        <f t="shared" si="200"/>
        <v>0</v>
      </c>
      <c r="AZ133" s="102">
        <f t="shared" ref="AZ133:CE133" si="201">IF(AND(AZ$3&gt;=AZ$73,AZ$3&lt;AZ$74),AZ$81*$K$57*SUM($H$73:$I$73),0)</f>
        <v>0</v>
      </c>
      <c r="BA133" s="102">
        <f t="shared" si="201"/>
        <v>0</v>
      </c>
      <c r="BB133" s="102">
        <f t="shared" si="201"/>
        <v>0</v>
      </c>
      <c r="BC133" s="102">
        <f t="shared" si="201"/>
        <v>0</v>
      </c>
      <c r="BD133" s="102">
        <f t="shared" si="201"/>
        <v>0</v>
      </c>
      <c r="BE133" s="102">
        <f t="shared" si="201"/>
        <v>0</v>
      </c>
      <c r="BF133" s="102">
        <f t="shared" si="201"/>
        <v>0</v>
      </c>
      <c r="BG133" s="102">
        <f t="shared" si="201"/>
        <v>0</v>
      </c>
      <c r="BH133" s="102">
        <f t="shared" si="201"/>
        <v>0</v>
      </c>
      <c r="BI133" s="102">
        <f t="shared" si="201"/>
        <v>0</v>
      </c>
      <c r="BJ133" s="102">
        <f t="shared" si="201"/>
        <v>0</v>
      </c>
      <c r="BK133" s="102">
        <f t="shared" si="201"/>
        <v>0</v>
      </c>
      <c r="BL133" s="102">
        <f t="shared" si="201"/>
        <v>0</v>
      </c>
      <c r="BM133" s="102">
        <f t="shared" si="201"/>
        <v>0</v>
      </c>
      <c r="BN133" s="102">
        <f t="shared" si="201"/>
        <v>0</v>
      </c>
      <c r="BO133" s="102">
        <f t="shared" si="201"/>
        <v>0</v>
      </c>
      <c r="BP133" s="102">
        <f t="shared" si="201"/>
        <v>0</v>
      </c>
      <c r="BQ133" s="102">
        <f t="shared" si="201"/>
        <v>0</v>
      </c>
      <c r="BR133" s="102">
        <f t="shared" si="201"/>
        <v>0</v>
      </c>
      <c r="BS133" s="102">
        <f t="shared" si="201"/>
        <v>0</v>
      </c>
      <c r="BT133" s="102">
        <f t="shared" si="201"/>
        <v>0</v>
      </c>
      <c r="BU133" s="102">
        <f t="shared" si="201"/>
        <v>0</v>
      </c>
      <c r="BV133" s="102">
        <f t="shared" si="201"/>
        <v>0</v>
      </c>
      <c r="BW133" s="102">
        <f t="shared" si="201"/>
        <v>0</v>
      </c>
      <c r="BX133" s="102">
        <f t="shared" si="201"/>
        <v>0</v>
      </c>
      <c r="BY133" s="102">
        <f t="shared" si="201"/>
        <v>0</v>
      </c>
      <c r="BZ133" s="102">
        <f t="shared" si="201"/>
        <v>0</v>
      </c>
      <c r="CA133" s="102">
        <f t="shared" si="201"/>
        <v>0</v>
      </c>
      <c r="CB133" s="102">
        <f t="shared" si="201"/>
        <v>0</v>
      </c>
      <c r="CC133" s="102">
        <f t="shared" si="201"/>
        <v>0</v>
      </c>
      <c r="CD133" s="102">
        <f t="shared" si="201"/>
        <v>0</v>
      </c>
      <c r="CE133" s="102">
        <f t="shared" si="201"/>
        <v>0</v>
      </c>
      <c r="CF133" s="102">
        <f t="shared" ref="CF133:CU133" si="202">IF(AND(CF$3&gt;=CF$73,CF$3&lt;CF$74),CF$81*$K$57*SUM($H$73:$I$73),0)</f>
        <v>0</v>
      </c>
      <c r="CG133" s="102">
        <f t="shared" si="202"/>
        <v>0</v>
      </c>
      <c r="CH133" s="102">
        <f t="shared" si="202"/>
        <v>0</v>
      </c>
      <c r="CI133" s="102">
        <f t="shared" si="202"/>
        <v>0</v>
      </c>
      <c r="CJ133" s="102">
        <f t="shared" si="202"/>
        <v>0</v>
      </c>
      <c r="CK133" s="102">
        <f t="shared" si="202"/>
        <v>0</v>
      </c>
      <c r="CL133" s="102">
        <f t="shared" si="202"/>
        <v>0</v>
      </c>
      <c r="CM133" s="102">
        <f t="shared" si="202"/>
        <v>0</v>
      </c>
      <c r="CN133" s="102">
        <f t="shared" si="202"/>
        <v>0</v>
      </c>
      <c r="CO133" s="102">
        <f t="shared" si="202"/>
        <v>0</v>
      </c>
      <c r="CP133" s="102">
        <f t="shared" si="202"/>
        <v>0</v>
      </c>
      <c r="CQ133" s="102">
        <f t="shared" si="202"/>
        <v>0</v>
      </c>
      <c r="CR133" s="102">
        <f t="shared" si="202"/>
        <v>0</v>
      </c>
      <c r="CS133" s="102">
        <f t="shared" si="202"/>
        <v>0</v>
      </c>
      <c r="CT133" s="102">
        <f t="shared" si="202"/>
        <v>0</v>
      </c>
      <c r="CU133" s="102">
        <f t="shared" si="202"/>
        <v>0</v>
      </c>
      <c r="CW133" s="106"/>
      <c r="CX133" s="106"/>
      <c r="CY133" s="106"/>
      <c r="CZ133" s="106"/>
      <c r="DA133" s="106"/>
      <c r="DB133" s="106"/>
      <c r="DC133" s="106"/>
      <c r="DD133" s="106"/>
      <c r="DE133" s="106"/>
      <c r="DF133" s="106"/>
      <c r="DG133" s="106"/>
      <c r="DH133" s="106"/>
      <c r="DI133" s="106"/>
      <c r="DJ133" s="106"/>
      <c r="DK133" s="106"/>
      <c r="DL133" s="106"/>
      <c r="DM133" s="106"/>
      <c r="DN133" s="106"/>
      <c r="DO133" s="106"/>
      <c r="DP133" s="106"/>
      <c r="DQ133" s="106"/>
      <c r="DR133" s="106"/>
      <c r="DS133" s="106"/>
      <c r="DT133" s="106"/>
      <c r="DU133" s="106"/>
      <c r="DV133" s="106"/>
      <c r="DW133" s="106"/>
      <c r="DX133" s="106"/>
      <c r="DY133" s="106"/>
      <c r="DZ133" s="106"/>
      <c r="EA133" s="106"/>
      <c r="EB133" s="106"/>
      <c r="EC133" s="106"/>
      <c r="ED133" s="106"/>
      <c r="EE133" s="106"/>
      <c r="EF133" s="106"/>
      <c r="EG133" s="106"/>
      <c r="EH133" s="106"/>
      <c r="EI133" s="106"/>
      <c r="EJ133" s="106"/>
      <c r="EK133" s="106"/>
      <c r="EL133" s="106"/>
      <c r="EM133" s="106"/>
      <c r="EN133" s="106"/>
      <c r="EO133" s="106"/>
      <c r="EP133" s="106"/>
      <c r="EQ133" s="106"/>
      <c r="ER133" s="106"/>
      <c r="ES133" s="106"/>
      <c r="ET133" s="106"/>
      <c r="EU133" s="106"/>
      <c r="EV133" s="106"/>
      <c r="EW133" s="106"/>
      <c r="EX133" s="106"/>
      <c r="EY133" s="106"/>
      <c r="EZ133" s="106"/>
      <c r="FA133" s="106"/>
      <c r="FB133" s="106"/>
      <c r="FC133" s="106"/>
      <c r="FD133" s="106"/>
      <c r="FE133" s="106"/>
      <c r="FF133" s="106"/>
      <c r="FG133" s="106"/>
      <c r="FH133" s="106"/>
      <c r="FI133" s="106"/>
      <c r="FJ133" s="106"/>
      <c r="FK133" s="106"/>
      <c r="FL133" s="106"/>
      <c r="FM133" s="106"/>
      <c r="FN133" s="106"/>
      <c r="FO133" s="106"/>
      <c r="FP133" s="106"/>
      <c r="FQ133" s="106"/>
      <c r="FR133" s="106"/>
      <c r="FS133" s="106"/>
      <c r="FT133" s="106"/>
      <c r="FU133" s="106"/>
      <c r="FV133" s="106"/>
      <c r="FW133" s="106"/>
      <c r="FX133" s="106"/>
      <c r="FY133" s="106"/>
      <c r="FZ133" s="106"/>
      <c r="GA133" s="106"/>
      <c r="GB133" s="106"/>
      <c r="GC133" s="106"/>
      <c r="GD133" s="106"/>
      <c r="GE133" s="106"/>
      <c r="GF133" s="106"/>
      <c r="GG133" s="106"/>
      <c r="GH133" s="106"/>
      <c r="GI133" s="106"/>
      <c r="GJ133" s="106"/>
      <c r="GK133" s="106"/>
      <c r="GL133" s="106"/>
      <c r="GM133" s="106"/>
      <c r="GN133" s="106"/>
      <c r="GO133" s="106"/>
      <c r="GP133" s="106"/>
      <c r="GQ133" s="106"/>
    </row>
    <row r="134" spans="7:199" x14ac:dyDescent="0.35">
      <c r="G134" s="142" t="s">
        <v>153</v>
      </c>
      <c r="H134" s="122"/>
      <c r="I134" s="143">
        <f ca="1">IRR(K121:K131)</f>
        <v>0.20202966622527407</v>
      </c>
      <c r="J134" s="122"/>
      <c r="K134" s="122"/>
      <c r="L134" s="144"/>
      <c r="Q134" s="104" t="s">
        <v>217</v>
      </c>
      <c r="R134" s="94"/>
      <c r="S134" s="94"/>
      <c r="T134" s="102">
        <f t="shared" ref="T134:AY134" si="203">IF(AND(T$3&gt;=T$74,T$3&lt;T$75),T$81*$K$57*SUM($H$73:$J$73),0)</f>
        <v>0</v>
      </c>
      <c r="U134" s="102">
        <f t="shared" si="203"/>
        <v>0</v>
      </c>
      <c r="V134" s="102">
        <f t="shared" si="203"/>
        <v>0</v>
      </c>
      <c r="W134" s="102">
        <f t="shared" si="203"/>
        <v>0</v>
      </c>
      <c r="X134" s="102">
        <f t="shared" si="203"/>
        <v>0</v>
      </c>
      <c r="Y134" s="102">
        <f t="shared" si="203"/>
        <v>0</v>
      </c>
      <c r="Z134" s="102">
        <f t="shared" si="203"/>
        <v>0</v>
      </c>
      <c r="AA134" s="102">
        <f t="shared" si="203"/>
        <v>0</v>
      </c>
      <c r="AB134" s="102">
        <f t="shared" si="203"/>
        <v>0</v>
      </c>
      <c r="AC134" s="102">
        <f t="shared" si="203"/>
        <v>0</v>
      </c>
      <c r="AD134" s="102">
        <f t="shared" si="203"/>
        <v>0</v>
      </c>
      <c r="AE134" s="102">
        <f t="shared" si="203"/>
        <v>0</v>
      </c>
      <c r="AF134" s="102">
        <f t="shared" si="203"/>
        <v>0</v>
      </c>
      <c r="AG134" s="102">
        <f t="shared" si="203"/>
        <v>0</v>
      </c>
      <c r="AH134" s="102">
        <f t="shared" si="203"/>
        <v>0</v>
      </c>
      <c r="AI134" s="102">
        <f t="shared" si="203"/>
        <v>0</v>
      </c>
      <c r="AJ134" s="102">
        <f t="shared" si="203"/>
        <v>0</v>
      </c>
      <c r="AK134" s="102">
        <f t="shared" si="203"/>
        <v>0</v>
      </c>
      <c r="AL134" s="102">
        <f t="shared" ca="1" si="203"/>
        <v>1215000.0000000002</v>
      </c>
      <c r="AM134" s="102">
        <f t="shared" ca="1" si="203"/>
        <v>1215000.0000000002</v>
      </c>
      <c r="AN134" s="102">
        <f t="shared" ca="1" si="203"/>
        <v>1215000.0000000002</v>
      </c>
      <c r="AO134" s="102">
        <f t="shared" ca="1" si="203"/>
        <v>1215000.0000000002</v>
      </c>
      <c r="AP134" s="102">
        <f t="shared" si="203"/>
        <v>0</v>
      </c>
      <c r="AQ134" s="102">
        <f t="shared" si="203"/>
        <v>0</v>
      </c>
      <c r="AR134" s="102">
        <f t="shared" si="203"/>
        <v>0</v>
      </c>
      <c r="AS134" s="102">
        <f t="shared" si="203"/>
        <v>0</v>
      </c>
      <c r="AT134" s="102">
        <f t="shared" si="203"/>
        <v>0</v>
      </c>
      <c r="AU134" s="102">
        <f t="shared" si="203"/>
        <v>0</v>
      </c>
      <c r="AV134" s="102">
        <f t="shared" si="203"/>
        <v>0</v>
      </c>
      <c r="AW134" s="102">
        <f t="shared" si="203"/>
        <v>0</v>
      </c>
      <c r="AX134" s="102">
        <f t="shared" si="203"/>
        <v>0</v>
      </c>
      <c r="AY134" s="102">
        <f t="shared" si="203"/>
        <v>0</v>
      </c>
      <c r="AZ134" s="102">
        <f t="shared" ref="AZ134:CE134" si="204">IF(AND(AZ$3&gt;=AZ$74,AZ$3&lt;AZ$75),AZ$81*$K$57*SUM($H$73:$J$73),0)</f>
        <v>0</v>
      </c>
      <c r="BA134" s="102">
        <f t="shared" si="204"/>
        <v>0</v>
      </c>
      <c r="BB134" s="102">
        <f t="shared" si="204"/>
        <v>0</v>
      </c>
      <c r="BC134" s="102">
        <f t="shared" si="204"/>
        <v>0</v>
      </c>
      <c r="BD134" s="102">
        <f t="shared" si="204"/>
        <v>0</v>
      </c>
      <c r="BE134" s="102">
        <f t="shared" si="204"/>
        <v>0</v>
      </c>
      <c r="BF134" s="102">
        <f t="shared" si="204"/>
        <v>0</v>
      </c>
      <c r="BG134" s="102">
        <f t="shared" si="204"/>
        <v>0</v>
      </c>
      <c r="BH134" s="102">
        <f t="shared" si="204"/>
        <v>0</v>
      </c>
      <c r="BI134" s="102">
        <f t="shared" si="204"/>
        <v>0</v>
      </c>
      <c r="BJ134" s="102">
        <f t="shared" si="204"/>
        <v>0</v>
      </c>
      <c r="BK134" s="102">
        <f t="shared" si="204"/>
        <v>0</v>
      </c>
      <c r="BL134" s="102">
        <f t="shared" si="204"/>
        <v>0</v>
      </c>
      <c r="BM134" s="102">
        <f t="shared" si="204"/>
        <v>0</v>
      </c>
      <c r="BN134" s="102">
        <f t="shared" si="204"/>
        <v>0</v>
      </c>
      <c r="BO134" s="102">
        <f t="shared" si="204"/>
        <v>0</v>
      </c>
      <c r="BP134" s="102">
        <f t="shared" si="204"/>
        <v>0</v>
      </c>
      <c r="BQ134" s="102">
        <f t="shared" si="204"/>
        <v>0</v>
      </c>
      <c r="BR134" s="102">
        <f t="shared" si="204"/>
        <v>0</v>
      </c>
      <c r="BS134" s="102">
        <f t="shared" si="204"/>
        <v>0</v>
      </c>
      <c r="BT134" s="102">
        <f t="shared" si="204"/>
        <v>0</v>
      </c>
      <c r="BU134" s="102">
        <f t="shared" si="204"/>
        <v>0</v>
      </c>
      <c r="BV134" s="102">
        <f t="shared" si="204"/>
        <v>0</v>
      </c>
      <c r="BW134" s="102">
        <f t="shared" si="204"/>
        <v>0</v>
      </c>
      <c r="BX134" s="102">
        <f t="shared" si="204"/>
        <v>0</v>
      </c>
      <c r="BY134" s="102">
        <f t="shared" si="204"/>
        <v>0</v>
      </c>
      <c r="BZ134" s="102">
        <f t="shared" si="204"/>
        <v>0</v>
      </c>
      <c r="CA134" s="102">
        <f t="shared" si="204"/>
        <v>0</v>
      </c>
      <c r="CB134" s="102">
        <f t="shared" si="204"/>
        <v>0</v>
      </c>
      <c r="CC134" s="102">
        <f t="shared" si="204"/>
        <v>0</v>
      </c>
      <c r="CD134" s="102">
        <f t="shared" si="204"/>
        <v>0</v>
      </c>
      <c r="CE134" s="102">
        <f t="shared" si="204"/>
        <v>0</v>
      </c>
      <c r="CF134" s="102">
        <f t="shared" ref="CF134:CU134" si="205">IF(AND(CF$3&gt;=CF$74,CF$3&lt;CF$75),CF$81*$K$57*SUM($H$73:$J$73),0)</f>
        <v>0</v>
      </c>
      <c r="CG134" s="102">
        <f t="shared" si="205"/>
        <v>0</v>
      </c>
      <c r="CH134" s="102">
        <f t="shared" si="205"/>
        <v>0</v>
      </c>
      <c r="CI134" s="102">
        <f t="shared" si="205"/>
        <v>0</v>
      </c>
      <c r="CJ134" s="102">
        <f t="shared" si="205"/>
        <v>0</v>
      </c>
      <c r="CK134" s="102">
        <f t="shared" si="205"/>
        <v>0</v>
      </c>
      <c r="CL134" s="102">
        <f t="shared" si="205"/>
        <v>0</v>
      </c>
      <c r="CM134" s="102">
        <f t="shared" si="205"/>
        <v>0</v>
      </c>
      <c r="CN134" s="102">
        <f t="shared" si="205"/>
        <v>0</v>
      </c>
      <c r="CO134" s="102">
        <f t="shared" si="205"/>
        <v>0</v>
      </c>
      <c r="CP134" s="102">
        <f t="shared" si="205"/>
        <v>0</v>
      </c>
      <c r="CQ134" s="102">
        <f t="shared" si="205"/>
        <v>0</v>
      </c>
      <c r="CR134" s="102">
        <f t="shared" si="205"/>
        <v>0</v>
      </c>
      <c r="CS134" s="102">
        <f t="shared" si="205"/>
        <v>0</v>
      </c>
      <c r="CT134" s="102">
        <f t="shared" si="205"/>
        <v>0</v>
      </c>
      <c r="CU134" s="102">
        <f t="shared" si="205"/>
        <v>0</v>
      </c>
      <c r="CW134" s="106"/>
      <c r="CX134" s="106"/>
      <c r="CY134" s="106"/>
      <c r="CZ134" s="106"/>
      <c r="DA134" s="106"/>
      <c r="DB134" s="106"/>
      <c r="DC134" s="106"/>
      <c r="DD134" s="106"/>
      <c r="DE134" s="106"/>
      <c r="DF134" s="106"/>
      <c r="DG134" s="106"/>
      <c r="DH134" s="106"/>
      <c r="DI134" s="106"/>
      <c r="DJ134" s="106"/>
      <c r="DK134" s="106"/>
      <c r="DL134" s="106"/>
      <c r="DM134" s="106"/>
      <c r="DN134" s="106"/>
      <c r="DO134" s="106"/>
      <c r="DP134" s="106"/>
      <c r="DQ134" s="106"/>
      <c r="DR134" s="106"/>
      <c r="DS134" s="106"/>
      <c r="DT134" s="106"/>
      <c r="DU134" s="106"/>
      <c r="DV134" s="106"/>
      <c r="DW134" s="106"/>
      <c r="DX134" s="106"/>
      <c r="DY134" s="106"/>
      <c r="DZ134" s="106"/>
      <c r="EA134" s="106"/>
      <c r="EB134" s="106"/>
      <c r="EC134" s="106"/>
      <c r="ED134" s="106"/>
      <c r="EE134" s="106"/>
      <c r="EF134" s="106"/>
      <c r="EG134" s="106"/>
      <c r="EH134" s="106"/>
      <c r="EI134" s="106"/>
      <c r="EJ134" s="106"/>
      <c r="EK134" s="106"/>
      <c r="EL134" s="106"/>
      <c r="EM134" s="106"/>
      <c r="EN134" s="106"/>
      <c r="EO134" s="106"/>
      <c r="EP134" s="106"/>
      <c r="EQ134" s="106"/>
      <c r="ER134" s="106"/>
      <c r="ES134" s="106"/>
      <c r="ET134" s="106"/>
      <c r="EU134" s="106"/>
      <c r="EV134" s="106"/>
      <c r="EW134" s="106"/>
      <c r="EX134" s="106"/>
      <c r="EY134" s="106"/>
      <c r="EZ134" s="106"/>
      <c r="FA134" s="106"/>
      <c r="FB134" s="106"/>
      <c r="FC134" s="106"/>
      <c r="FD134" s="106"/>
      <c r="FE134" s="106"/>
      <c r="FF134" s="106"/>
      <c r="FG134" s="106"/>
      <c r="FH134" s="106"/>
      <c r="FI134" s="106"/>
      <c r="FJ134" s="106"/>
      <c r="FK134" s="106"/>
      <c r="FL134" s="106"/>
      <c r="FM134" s="106"/>
      <c r="FN134" s="106"/>
      <c r="FO134" s="106"/>
      <c r="FP134" s="106"/>
      <c r="FQ134" s="106"/>
      <c r="FR134" s="106"/>
      <c r="FS134" s="106"/>
      <c r="FT134" s="106"/>
      <c r="FU134" s="106"/>
      <c r="FV134" s="106"/>
      <c r="FW134" s="106"/>
      <c r="FX134" s="106"/>
      <c r="FY134" s="106"/>
      <c r="FZ134" s="106"/>
      <c r="GA134" s="106"/>
      <c r="GB134" s="106"/>
      <c r="GC134" s="106"/>
      <c r="GD134" s="106"/>
      <c r="GE134" s="106"/>
      <c r="GF134" s="106"/>
      <c r="GG134" s="106"/>
      <c r="GH134" s="106"/>
      <c r="GI134" s="106"/>
      <c r="GJ134" s="106"/>
      <c r="GK134" s="106"/>
      <c r="GL134" s="106"/>
      <c r="GM134" s="106"/>
      <c r="GN134" s="106"/>
      <c r="GO134" s="106"/>
      <c r="GP134" s="106"/>
      <c r="GQ134" s="106"/>
    </row>
    <row r="135" spans="7:199" x14ac:dyDescent="0.35">
      <c r="G135" s="142" t="s">
        <v>154</v>
      </c>
      <c r="H135" s="122"/>
      <c r="I135" s="145">
        <f ca="1">SUM(K121:K131)</f>
        <v>102246994.42364037</v>
      </c>
      <c r="J135" s="122"/>
      <c r="K135" s="122"/>
      <c r="L135" s="122"/>
      <c r="Q135" s="104" t="s">
        <v>218</v>
      </c>
      <c r="R135" s="94"/>
      <c r="S135" s="94"/>
      <c r="T135" s="102">
        <f t="shared" ref="T135:AY135" si="206">IF(T$3&gt;=T$75,T$81*$K$57*SUM($H$73:$K$73),0)</f>
        <v>0</v>
      </c>
      <c r="U135" s="102">
        <f t="shared" si="206"/>
        <v>0</v>
      </c>
      <c r="V135" s="102">
        <f t="shared" si="206"/>
        <v>0</v>
      </c>
      <c r="W135" s="102">
        <f t="shared" si="206"/>
        <v>0</v>
      </c>
      <c r="X135" s="102">
        <f t="shared" si="206"/>
        <v>0</v>
      </c>
      <c r="Y135" s="102">
        <f t="shared" si="206"/>
        <v>0</v>
      </c>
      <c r="Z135" s="102">
        <f t="shared" si="206"/>
        <v>0</v>
      </c>
      <c r="AA135" s="102">
        <f t="shared" si="206"/>
        <v>0</v>
      </c>
      <c r="AB135" s="102">
        <f t="shared" si="206"/>
        <v>0</v>
      </c>
      <c r="AC135" s="102">
        <f t="shared" si="206"/>
        <v>0</v>
      </c>
      <c r="AD135" s="102">
        <f t="shared" si="206"/>
        <v>0</v>
      </c>
      <c r="AE135" s="102">
        <f t="shared" si="206"/>
        <v>0</v>
      </c>
      <c r="AF135" s="102">
        <f t="shared" si="206"/>
        <v>0</v>
      </c>
      <c r="AG135" s="102">
        <f t="shared" si="206"/>
        <v>0</v>
      </c>
      <c r="AH135" s="102">
        <f t="shared" si="206"/>
        <v>0</v>
      </c>
      <c r="AI135" s="102">
        <f t="shared" si="206"/>
        <v>0</v>
      </c>
      <c r="AJ135" s="102">
        <f t="shared" si="206"/>
        <v>0</v>
      </c>
      <c r="AK135" s="102">
        <f t="shared" si="206"/>
        <v>0</v>
      </c>
      <c r="AL135" s="102">
        <f t="shared" si="206"/>
        <v>0</v>
      </c>
      <c r="AM135" s="102">
        <f t="shared" si="206"/>
        <v>0</v>
      </c>
      <c r="AN135" s="102">
        <f t="shared" si="206"/>
        <v>0</v>
      </c>
      <c r="AO135" s="102">
        <f t="shared" si="206"/>
        <v>0</v>
      </c>
      <c r="AP135" s="102">
        <f t="shared" ca="1" si="206"/>
        <v>8100000</v>
      </c>
      <c r="AQ135" s="102">
        <f t="shared" si="206"/>
        <v>0</v>
      </c>
      <c r="AR135" s="102">
        <f t="shared" si="206"/>
        <v>0</v>
      </c>
      <c r="AS135" s="102">
        <f t="shared" si="206"/>
        <v>0</v>
      </c>
      <c r="AT135" s="102">
        <f t="shared" si="206"/>
        <v>0</v>
      </c>
      <c r="AU135" s="102">
        <f t="shared" si="206"/>
        <v>0</v>
      </c>
      <c r="AV135" s="102">
        <f t="shared" si="206"/>
        <v>0</v>
      </c>
      <c r="AW135" s="102">
        <f t="shared" si="206"/>
        <v>0</v>
      </c>
      <c r="AX135" s="102">
        <f t="shared" si="206"/>
        <v>0</v>
      </c>
      <c r="AY135" s="102">
        <f t="shared" si="206"/>
        <v>0</v>
      </c>
      <c r="AZ135" s="102">
        <f t="shared" ref="AZ135:CE135" si="207">IF(AZ$3&gt;=AZ$75,AZ$81*$K$57*SUM($H$73:$K$73),0)</f>
        <v>0</v>
      </c>
      <c r="BA135" s="102">
        <f t="shared" si="207"/>
        <v>0</v>
      </c>
      <c r="BB135" s="102">
        <f t="shared" si="207"/>
        <v>0</v>
      </c>
      <c r="BC135" s="102">
        <f t="shared" si="207"/>
        <v>0</v>
      </c>
      <c r="BD135" s="102">
        <f t="shared" si="207"/>
        <v>0</v>
      </c>
      <c r="BE135" s="102">
        <f t="shared" si="207"/>
        <v>0</v>
      </c>
      <c r="BF135" s="102">
        <f t="shared" si="207"/>
        <v>0</v>
      </c>
      <c r="BG135" s="102">
        <f t="shared" si="207"/>
        <v>0</v>
      </c>
      <c r="BH135" s="102">
        <f t="shared" si="207"/>
        <v>0</v>
      </c>
      <c r="BI135" s="102">
        <f t="shared" si="207"/>
        <v>0</v>
      </c>
      <c r="BJ135" s="102">
        <f t="shared" si="207"/>
        <v>0</v>
      </c>
      <c r="BK135" s="102">
        <f t="shared" si="207"/>
        <v>0</v>
      </c>
      <c r="BL135" s="102">
        <f t="shared" si="207"/>
        <v>0</v>
      </c>
      <c r="BM135" s="102">
        <f t="shared" si="207"/>
        <v>0</v>
      </c>
      <c r="BN135" s="102">
        <f t="shared" si="207"/>
        <v>0</v>
      </c>
      <c r="BO135" s="102">
        <f t="shared" si="207"/>
        <v>0</v>
      </c>
      <c r="BP135" s="102">
        <f t="shared" si="207"/>
        <v>0</v>
      </c>
      <c r="BQ135" s="102">
        <f t="shared" si="207"/>
        <v>0</v>
      </c>
      <c r="BR135" s="102">
        <f t="shared" si="207"/>
        <v>0</v>
      </c>
      <c r="BS135" s="102">
        <f t="shared" si="207"/>
        <v>0</v>
      </c>
      <c r="BT135" s="102">
        <f t="shared" si="207"/>
        <v>0</v>
      </c>
      <c r="BU135" s="102">
        <f t="shared" si="207"/>
        <v>0</v>
      </c>
      <c r="BV135" s="102">
        <f t="shared" si="207"/>
        <v>0</v>
      </c>
      <c r="BW135" s="102">
        <f t="shared" si="207"/>
        <v>0</v>
      </c>
      <c r="BX135" s="102">
        <f t="shared" si="207"/>
        <v>0</v>
      </c>
      <c r="BY135" s="102">
        <f t="shared" si="207"/>
        <v>0</v>
      </c>
      <c r="BZ135" s="102">
        <f t="shared" si="207"/>
        <v>0</v>
      </c>
      <c r="CA135" s="102">
        <f t="shared" si="207"/>
        <v>0</v>
      </c>
      <c r="CB135" s="102">
        <f t="shared" si="207"/>
        <v>0</v>
      </c>
      <c r="CC135" s="102">
        <f t="shared" si="207"/>
        <v>0</v>
      </c>
      <c r="CD135" s="102">
        <f t="shared" si="207"/>
        <v>0</v>
      </c>
      <c r="CE135" s="102">
        <f t="shared" si="207"/>
        <v>0</v>
      </c>
      <c r="CF135" s="102">
        <f t="shared" ref="CF135:CU135" si="208">IF(CF$3&gt;=CF$75,CF$81*$K$57*SUM($H$73:$K$73),0)</f>
        <v>0</v>
      </c>
      <c r="CG135" s="102">
        <f t="shared" si="208"/>
        <v>0</v>
      </c>
      <c r="CH135" s="102">
        <f t="shared" si="208"/>
        <v>0</v>
      </c>
      <c r="CI135" s="102">
        <f t="shared" si="208"/>
        <v>0</v>
      </c>
      <c r="CJ135" s="102">
        <f t="shared" si="208"/>
        <v>0</v>
      </c>
      <c r="CK135" s="102">
        <f t="shared" si="208"/>
        <v>0</v>
      </c>
      <c r="CL135" s="102">
        <f t="shared" si="208"/>
        <v>0</v>
      </c>
      <c r="CM135" s="102">
        <f t="shared" si="208"/>
        <v>0</v>
      </c>
      <c r="CN135" s="102">
        <f t="shared" si="208"/>
        <v>0</v>
      </c>
      <c r="CO135" s="102">
        <f t="shared" si="208"/>
        <v>0</v>
      </c>
      <c r="CP135" s="102">
        <f t="shared" si="208"/>
        <v>0</v>
      </c>
      <c r="CQ135" s="102">
        <f t="shared" si="208"/>
        <v>0</v>
      </c>
      <c r="CR135" s="102">
        <f t="shared" si="208"/>
        <v>0</v>
      </c>
      <c r="CS135" s="102">
        <f t="shared" si="208"/>
        <v>0</v>
      </c>
      <c r="CT135" s="102">
        <f t="shared" si="208"/>
        <v>0</v>
      </c>
      <c r="CU135" s="102">
        <f t="shared" si="208"/>
        <v>0</v>
      </c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S135" s="107"/>
      <c r="FT135" s="107"/>
      <c r="FU135" s="107"/>
      <c r="FV135" s="107"/>
      <c r="FW135" s="107"/>
      <c r="FX135" s="107"/>
      <c r="FY135" s="107"/>
      <c r="FZ135" s="107"/>
      <c r="GA135" s="107"/>
      <c r="GB135" s="107"/>
      <c r="GC135" s="107"/>
      <c r="GD135" s="107"/>
      <c r="GE135" s="107"/>
      <c r="GF135" s="107"/>
      <c r="GG135" s="107"/>
      <c r="GH135" s="107"/>
      <c r="GI135" s="107"/>
      <c r="GJ135" s="107"/>
      <c r="GK135" s="107"/>
      <c r="GL135" s="107"/>
      <c r="GM135" s="107"/>
      <c r="GN135" s="107"/>
      <c r="GO135" s="107"/>
      <c r="GP135" s="107"/>
      <c r="GQ135" s="107"/>
    </row>
    <row r="136" spans="7:199" x14ac:dyDescent="0.35">
      <c r="Q136" s="103" t="s">
        <v>0</v>
      </c>
      <c r="R136" s="105">
        <f ca="1">SUM(T136:CU136)</f>
        <v>22275000</v>
      </c>
      <c r="S136" s="94"/>
      <c r="T136" s="86">
        <f>SUM(T132:T135)</f>
        <v>0</v>
      </c>
      <c r="U136" s="86">
        <f t="shared" ref="U136" si="209">SUM(U132:U135)</f>
        <v>0</v>
      </c>
      <c r="V136" s="86">
        <f t="shared" ref="V136" si="210">SUM(V132:V135)</f>
        <v>0</v>
      </c>
      <c r="W136" s="86">
        <f t="shared" ref="W136" si="211">SUM(W132:W135)</f>
        <v>0</v>
      </c>
      <c r="X136" s="86">
        <f t="shared" ref="X136" si="212">SUM(X132:X135)</f>
        <v>0</v>
      </c>
      <c r="Y136" s="86">
        <f t="shared" ref="Y136" si="213">SUM(Y132:Y135)</f>
        <v>0</v>
      </c>
      <c r="Z136" s="86">
        <f t="shared" ref="Z136" si="214">SUM(Z132:Z135)</f>
        <v>0</v>
      </c>
      <c r="AA136" s="86">
        <f t="shared" ref="AA136" si="215">SUM(AA132:AA135)</f>
        <v>0</v>
      </c>
      <c r="AB136" s="86">
        <f t="shared" ref="AB136" si="216">SUM(AB132:AB135)</f>
        <v>0</v>
      </c>
      <c r="AC136" s="86">
        <f t="shared" ref="AC136" ca="1" si="217">SUM(AC132:AC135)</f>
        <v>810000</v>
      </c>
      <c r="AD136" s="86">
        <f t="shared" ref="AD136" ca="1" si="218">SUM(AD132:AD135)</f>
        <v>810000</v>
      </c>
      <c r="AE136" s="86">
        <f t="shared" ref="AE136" ca="1" si="219">SUM(AE132:AE135)</f>
        <v>810000</v>
      </c>
      <c r="AF136" s="86">
        <f t="shared" ref="AF136" ca="1" si="220">SUM(AF132:AF135)</f>
        <v>810000</v>
      </c>
      <c r="AG136" s="86">
        <f t="shared" ref="AG136" ca="1" si="221">SUM(AG132:AG135)</f>
        <v>1215000.0000000002</v>
      </c>
      <c r="AH136" s="86">
        <f t="shared" ref="AH136" ca="1" si="222">SUM(AH132:AH135)</f>
        <v>1215000.0000000002</v>
      </c>
      <c r="AI136" s="86">
        <f t="shared" ref="AI136" ca="1" si="223">SUM(AI132:AI135)</f>
        <v>1215000.0000000002</v>
      </c>
      <c r="AJ136" s="86">
        <f t="shared" ref="AJ136" ca="1" si="224">SUM(AJ132:AJ135)</f>
        <v>1215000.0000000002</v>
      </c>
      <c r="AK136" s="86">
        <f t="shared" ref="AK136" ca="1" si="225">SUM(AK132:AK135)</f>
        <v>1215000.0000000002</v>
      </c>
      <c r="AL136" s="86">
        <f t="shared" ref="AL136" ca="1" si="226">SUM(AL132:AL135)</f>
        <v>1215000.0000000002</v>
      </c>
      <c r="AM136" s="86">
        <f t="shared" ref="AM136" ca="1" si="227">SUM(AM132:AM135)</f>
        <v>1215000.0000000002</v>
      </c>
      <c r="AN136" s="86">
        <f t="shared" ref="AN136" ca="1" si="228">SUM(AN132:AN135)</f>
        <v>1215000.0000000002</v>
      </c>
      <c r="AO136" s="86">
        <f t="shared" ref="AO136" ca="1" si="229">SUM(AO132:AO135)</f>
        <v>1215000.0000000002</v>
      </c>
      <c r="AP136" s="86">
        <f t="shared" ref="AP136" ca="1" si="230">SUM(AP132:AP135)</f>
        <v>8100000</v>
      </c>
      <c r="AQ136" s="86">
        <f t="shared" ref="AQ136" si="231">SUM(AQ132:AQ135)</f>
        <v>0</v>
      </c>
      <c r="AR136" s="86">
        <f t="shared" ref="AR136" si="232">SUM(AR132:AR135)</f>
        <v>0</v>
      </c>
      <c r="AS136" s="86">
        <f t="shared" ref="AS136" si="233">SUM(AS132:AS135)</f>
        <v>0</v>
      </c>
      <c r="AT136" s="86">
        <f t="shared" ref="AT136" si="234">SUM(AT132:AT135)</f>
        <v>0</v>
      </c>
      <c r="AU136" s="86">
        <f t="shared" ref="AU136" si="235">SUM(AU132:AU135)</f>
        <v>0</v>
      </c>
      <c r="AV136" s="86">
        <f t="shared" ref="AV136" si="236">SUM(AV132:AV135)</f>
        <v>0</v>
      </c>
      <c r="AW136" s="86">
        <f t="shared" ref="AW136" si="237">SUM(AW132:AW135)</f>
        <v>0</v>
      </c>
      <c r="AX136" s="86">
        <f t="shared" ref="AX136" si="238">SUM(AX132:AX135)</f>
        <v>0</v>
      </c>
      <c r="AY136" s="86">
        <f t="shared" ref="AY136" si="239">SUM(AY132:AY135)</f>
        <v>0</v>
      </c>
      <c r="AZ136" s="86">
        <f t="shared" ref="AZ136" si="240">SUM(AZ132:AZ135)</f>
        <v>0</v>
      </c>
      <c r="BA136" s="86">
        <f t="shared" ref="BA136" si="241">SUM(BA132:BA135)</f>
        <v>0</v>
      </c>
      <c r="BB136" s="86">
        <f t="shared" ref="BB136" si="242">SUM(BB132:BB135)</f>
        <v>0</v>
      </c>
      <c r="BC136" s="86">
        <f t="shared" ref="BC136" si="243">SUM(BC132:BC135)</f>
        <v>0</v>
      </c>
      <c r="BD136" s="86">
        <f t="shared" ref="BD136" si="244">SUM(BD132:BD135)</f>
        <v>0</v>
      </c>
      <c r="BE136" s="86">
        <f t="shared" ref="BE136" si="245">SUM(BE132:BE135)</f>
        <v>0</v>
      </c>
      <c r="BF136" s="86">
        <f t="shared" ref="BF136" si="246">SUM(BF132:BF135)</f>
        <v>0</v>
      </c>
      <c r="BG136" s="86">
        <f t="shared" ref="BG136" si="247">SUM(BG132:BG135)</f>
        <v>0</v>
      </c>
      <c r="BH136" s="86">
        <f t="shared" ref="BH136" si="248">SUM(BH132:BH135)</f>
        <v>0</v>
      </c>
      <c r="BI136" s="86">
        <f t="shared" ref="BI136" si="249">SUM(BI132:BI135)</f>
        <v>0</v>
      </c>
      <c r="BJ136" s="86">
        <f t="shared" ref="BJ136" si="250">SUM(BJ132:BJ135)</f>
        <v>0</v>
      </c>
      <c r="BK136" s="86">
        <f t="shared" ref="BK136" si="251">SUM(BK132:BK135)</f>
        <v>0</v>
      </c>
      <c r="BL136" s="86">
        <f t="shared" ref="BL136" si="252">SUM(BL132:BL135)</f>
        <v>0</v>
      </c>
      <c r="BM136" s="86">
        <f t="shared" ref="BM136" si="253">SUM(BM132:BM135)</f>
        <v>0</v>
      </c>
      <c r="BN136" s="86">
        <f t="shared" ref="BN136" si="254">SUM(BN132:BN135)</f>
        <v>0</v>
      </c>
      <c r="BO136" s="86">
        <f t="shared" ref="BO136" si="255">SUM(BO132:BO135)</f>
        <v>0</v>
      </c>
      <c r="BP136" s="86">
        <f t="shared" ref="BP136" si="256">SUM(BP132:BP135)</f>
        <v>0</v>
      </c>
      <c r="BQ136" s="86">
        <f t="shared" ref="BQ136" si="257">SUM(BQ132:BQ135)</f>
        <v>0</v>
      </c>
      <c r="BR136" s="86">
        <f t="shared" ref="BR136" si="258">SUM(BR132:BR135)</f>
        <v>0</v>
      </c>
      <c r="BS136" s="86">
        <f t="shared" ref="BS136" si="259">SUM(BS132:BS135)</f>
        <v>0</v>
      </c>
      <c r="BT136" s="86">
        <f t="shared" ref="BT136" si="260">SUM(BT132:BT135)</f>
        <v>0</v>
      </c>
      <c r="BU136" s="86">
        <f t="shared" ref="BU136" si="261">SUM(BU132:BU135)</f>
        <v>0</v>
      </c>
      <c r="BV136" s="86">
        <f t="shared" ref="BV136" si="262">SUM(BV132:BV135)</f>
        <v>0</v>
      </c>
      <c r="BW136" s="86">
        <f t="shared" ref="BW136" si="263">SUM(BW132:BW135)</f>
        <v>0</v>
      </c>
      <c r="BX136" s="86">
        <f t="shared" ref="BX136" si="264">SUM(BX132:BX135)</f>
        <v>0</v>
      </c>
      <c r="BY136" s="86">
        <f t="shared" ref="BY136" si="265">SUM(BY132:BY135)</f>
        <v>0</v>
      </c>
      <c r="BZ136" s="86">
        <f t="shared" ref="BZ136" si="266">SUM(BZ132:BZ135)</f>
        <v>0</v>
      </c>
      <c r="CA136" s="86">
        <f t="shared" ref="CA136" si="267">SUM(CA132:CA135)</f>
        <v>0</v>
      </c>
      <c r="CB136" s="86">
        <f t="shared" ref="CB136" si="268">SUM(CB132:CB135)</f>
        <v>0</v>
      </c>
      <c r="CC136" s="86">
        <f t="shared" ref="CC136" si="269">SUM(CC132:CC135)</f>
        <v>0</v>
      </c>
      <c r="CD136" s="86">
        <f t="shared" ref="CD136" si="270">SUM(CD132:CD135)</f>
        <v>0</v>
      </c>
      <c r="CE136" s="86">
        <f t="shared" ref="CE136" si="271">SUM(CE132:CE135)</f>
        <v>0</v>
      </c>
      <c r="CF136" s="86">
        <f t="shared" ref="CF136" si="272">SUM(CF132:CF135)</f>
        <v>0</v>
      </c>
      <c r="CG136" s="86">
        <f t="shared" ref="CG136" si="273">SUM(CG132:CG135)</f>
        <v>0</v>
      </c>
      <c r="CH136" s="86">
        <f t="shared" ref="CH136" si="274">SUM(CH132:CH135)</f>
        <v>0</v>
      </c>
      <c r="CI136" s="86">
        <f t="shared" ref="CI136" si="275">SUM(CI132:CI135)</f>
        <v>0</v>
      </c>
      <c r="CJ136" s="86">
        <f t="shared" ref="CJ136" si="276">SUM(CJ132:CJ135)</f>
        <v>0</v>
      </c>
      <c r="CK136" s="86">
        <f t="shared" ref="CK136" si="277">SUM(CK132:CK135)</f>
        <v>0</v>
      </c>
      <c r="CL136" s="86">
        <f t="shared" ref="CL136" si="278">SUM(CL132:CL135)</f>
        <v>0</v>
      </c>
      <c r="CM136" s="86">
        <f t="shared" ref="CM136" si="279">SUM(CM132:CM135)</f>
        <v>0</v>
      </c>
      <c r="CN136" s="86">
        <f t="shared" ref="CN136" si="280">SUM(CN132:CN135)</f>
        <v>0</v>
      </c>
      <c r="CO136" s="86">
        <f t="shared" ref="CO136" si="281">SUM(CO132:CO135)</f>
        <v>0</v>
      </c>
      <c r="CP136" s="86">
        <f t="shared" ref="CP136" si="282">SUM(CP132:CP135)</f>
        <v>0</v>
      </c>
      <c r="CQ136" s="86">
        <f t="shared" ref="CQ136" si="283">SUM(CQ132:CQ135)</f>
        <v>0</v>
      </c>
      <c r="CR136" s="86">
        <f t="shared" ref="CR136" si="284">SUM(CR132:CR135)</f>
        <v>0</v>
      </c>
      <c r="CS136" s="86">
        <f t="shared" ref="CS136" si="285">SUM(CS132:CS135)</f>
        <v>0</v>
      </c>
      <c r="CT136" s="86">
        <f t="shared" ref="CT136" si="286">SUM(CT132:CT135)</f>
        <v>0</v>
      </c>
      <c r="CU136" s="86">
        <f t="shared" ref="CU136" si="287">SUM(CU132:CU135)</f>
        <v>0</v>
      </c>
    </row>
    <row r="137" spans="7:199" x14ac:dyDescent="0.35"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94"/>
      <c r="BB137" s="94"/>
      <c r="BC137" s="94"/>
      <c r="BD137" s="94"/>
      <c r="BE137" s="94"/>
      <c r="BF137" s="94"/>
      <c r="BG137" s="94"/>
      <c r="BH137" s="94"/>
      <c r="BI137" s="94"/>
      <c r="BJ137" s="94"/>
      <c r="BK137" s="94"/>
      <c r="BL137" s="94"/>
      <c r="BM137" s="94"/>
      <c r="BN137" s="94"/>
      <c r="BO137" s="94"/>
      <c r="BP137" s="94"/>
      <c r="BQ137" s="94"/>
      <c r="BR137" s="94"/>
      <c r="BS137" s="94"/>
      <c r="BT137" s="94"/>
      <c r="BU137" s="94"/>
      <c r="BV137" s="94"/>
      <c r="BW137" s="94"/>
      <c r="BX137" s="94"/>
      <c r="BY137" s="94"/>
      <c r="BZ137" s="94"/>
      <c r="CA137" s="94"/>
      <c r="CB137" s="94"/>
      <c r="CC137" s="94"/>
      <c r="CD137" s="94"/>
      <c r="CE137" s="94"/>
      <c r="CF137" s="94"/>
      <c r="CG137" s="94"/>
      <c r="CH137" s="94"/>
      <c r="CI137" s="94"/>
      <c r="CJ137" s="94"/>
      <c r="CK137" s="94"/>
      <c r="CL137" s="94"/>
      <c r="CM137" s="94"/>
      <c r="CN137" s="94"/>
      <c r="CO137" s="94"/>
      <c r="CP137" s="94"/>
      <c r="CQ137" s="94"/>
      <c r="CR137" s="94"/>
      <c r="CS137" s="94"/>
      <c r="CT137" s="94"/>
      <c r="CU137" s="94"/>
    </row>
    <row r="138" spans="7:199" x14ac:dyDescent="0.35">
      <c r="Q138" s="103" t="s">
        <v>134</v>
      </c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94"/>
      <c r="AT138" s="94"/>
      <c r="AU138" s="94"/>
      <c r="AV138" s="94"/>
      <c r="AW138" s="94"/>
      <c r="AX138" s="94"/>
      <c r="AY138" s="94"/>
      <c r="AZ138" s="94"/>
      <c r="BA138" s="94"/>
      <c r="BB138" s="94"/>
      <c r="BC138" s="94"/>
      <c r="BD138" s="94"/>
      <c r="BE138" s="94"/>
      <c r="BF138" s="94"/>
      <c r="BG138" s="94"/>
      <c r="BH138" s="94"/>
      <c r="BI138" s="94"/>
      <c r="BJ138" s="94"/>
      <c r="BK138" s="94"/>
      <c r="BL138" s="94"/>
      <c r="BM138" s="94"/>
      <c r="BN138" s="94"/>
      <c r="BO138" s="94"/>
      <c r="BP138" s="94"/>
      <c r="BQ138" s="94"/>
      <c r="BR138" s="94"/>
      <c r="BS138" s="94"/>
      <c r="BT138" s="94"/>
      <c r="BU138" s="94"/>
      <c r="BV138" s="94"/>
      <c r="BW138" s="94"/>
      <c r="BX138" s="94"/>
      <c r="BY138" s="94"/>
      <c r="BZ138" s="94"/>
      <c r="CA138" s="94"/>
      <c r="CB138" s="94"/>
      <c r="CC138" s="94"/>
      <c r="CD138" s="94"/>
      <c r="CE138" s="94"/>
      <c r="CF138" s="94"/>
      <c r="CG138" s="94"/>
      <c r="CH138" s="94"/>
      <c r="CI138" s="94"/>
      <c r="CJ138" s="94"/>
      <c r="CK138" s="94"/>
      <c r="CL138" s="94"/>
      <c r="CM138" s="94"/>
      <c r="CN138" s="94"/>
      <c r="CO138" s="94"/>
      <c r="CP138" s="94"/>
      <c r="CQ138" s="94"/>
      <c r="CR138" s="94"/>
      <c r="CS138" s="94"/>
      <c r="CT138" s="94"/>
      <c r="CU138" s="94"/>
    </row>
    <row r="139" spans="7:199" x14ac:dyDescent="0.35">
      <c r="Q139" s="104" t="s">
        <v>215</v>
      </c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4"/>
      <c r="AT139" s="94"/>
      <c r="AU139" s="94"/>
      <c r="AV139" s="94"/>
      <c r="AW139" s="94"/>
      <c r="AX139" s="94"/>
      <c r="AY139" s="94"/>
      <c r="AZ139" s="94"/>
      <c r="BA139" s="94"/>
      <c r="BB139" s="94"/>
      <c r="BC139" s="94"/>
      <c r="BD139" s="94"/>
      <c r="BE139" s="94"/>
      <c r="BF139" s="94"/>
      <c r="BG139" s="94"/>
      <c r="BH139" s="94"/>
      <c r="BI139" s="94"/>
      <c r="BJ139" s="94"/>
      <c r="BK139" s="94"/>
      <c r="BL139" s="94"/>
      <c r="BM139" s="94"/>
      <c r="BN139" s="94"/>
      <c r="BO139" s="94"/>
      <c r="BP139" s="94"/>
      <c r="BQ139" s="94"/>
      <c r="BR139" s="94"/>
      <c r="BS139" s="94"/>
      <c r="BT139" s="94"/>
      <c r="BU139" s="94"/>
      <c r="BV139" s="94"/>
      <c r="BW139" s="94"/>
      <c r="BX139" s="94"/>
      <c r="BY139" s="94"/>
      <c r="BZ139" s="94"/>
      <c r="CA139" s="94"/>
      <c r="CB139" s="94"/>
      <c r="CC139" s="94"/>
      <c r="CD139" s="94"/>
      <c r="CE139" s="94"/>
      <c r="CF139" s="94"/>
      <c r="CG139" s="94"/>
      <c r="CH139" s="94"/>
      <c r="CI139" s="94"/>
      <c r="CJ139" s="94"/>
      <c r="CK139" s="94"/>
      <c r="CL139" s="94"/>
      <c r="CM139" s="94"/>
      <c r="CN139" s="94"/>
      <c r="CO139" s="94"/>
      <c r="CP139" s="94"/>
      <c r="CQ139" s="94"/>
      <c r="CR139" s="94"/>
      <c r="CS139" s="94"/>
      <c r="CT139" s="94"/>
      <c r="CU139" s="94"/>
    </row>
    <row r="140" spans="7:199" x14ac:dyDescent="0.35">
      <c r="Q140" s="104" t="s">
        <v>216</v>
      </c>
      <c r="R140" s="94"/>
      <c r="S140" s="94"/>
      <c r="T140" s="102">
        <f>IF(T$3=T$73,SUM($S$81:T$81)*$K$57*$I$73,0)</f>
        <v>0</v>
      </c>
      <c r="U140" s="102">
        <f>IF(U$3=U$73,SUM($S$81:U$81)*$K$57*$I$73,0)</f>
        <v>0</v>
      </c>
      <c r="V140" s="102">
        <f>IF(V$3=V$73,SUM($S$81:V$81)*$K$57*$I$73,0)</f>
        <v>0</v>
      </c>
      <c r="W140" s="102">
        <f>IF(W$3=W$73,SUM($S$81:W$81)*$K$57*$I$73,0)</f>
        <v>0</v>
      </c>
      <c r="X140" s="102">
        <f>IF(X$3=X$73,SUM($S$81:X$81)*$K$57*$I$73,0)</f>
        <v>0</v>
      </c>
      <c r="Y140" s="102">
        <f>IF(Y$3=Y$73,SUM($S$81:Y$81)*$K$57*$I$73,0)</f>
        <v>0</v>
      </c>
      <c r="Z140" s="102">
        <f>IF(Z$3=Z$73,SUM($S$81:Z$81)*$K$57*$I$73,0)</f>
        <v>0</v>
      </c>
      <c r="AA140" s="102">
        <f>IF(AA$3=AA$73,SUM($S$81:AA$81)*$K$57*$I$73,0)</f>
        <v>0</v>
      </c>
      <c r="AB140" s="102">
        <f>IF(AB$3=AB$73,SUM($S$81:AB$81)*$K$57*$I$73,0)</f>
        <v>0</v>
      </c>
      <c r="AC140" s="102">
        <f>IF(AC$3=AC$73,SUM($S$81:AC$81)*$K$57*$I$73,0)</f>
        <v>0</v>
      </c>
      <c r="AD140" s="102">
        <f>IF(AD$3=AD$73,SUM($S$81:AD$81)*$K$57*$I$73,0)</f>
        <v>0</v>
      </c>
      <c r="AE140" s="102">
        <f>IF(AE$3=AE$73,SUM($S$81:AE$81)*$K$57*$I$73,0)</f>
        <v>0</v>
      </c>
      <c r="AF140" s="102">
        <f>IF(AF$3=AF$73,SUM($S$81:AF$81)*$K$57*$I$73,0)</f>
        <v>0</v>
      </c>
      <c r="AG140" s="102">
        <f ca="1">IF(AG$3=AG$73,SUM($S$81:AG$81)*$K$57*$I$73,0)</f>
        <v>2025000</v>
      </c>
      <c r="AH140" s="102">
        <f>IF(AH$3=AH$73,SUM($S$81:AH$81)*$K$57*$I$73,0)</f>
        <v>0</v>
      </c>
      <c r="AI140" s="102">
        <f>IF(AI$3=AI$73,SUM($S$81:AI$81)*$K$57*$I$73,0)</f>
        <v>0</v>
      </c>
      <c r="AJ140" s="102">
        <f>IF(AJ$3=AJ$73,SUM($S$81:AJ$81)*$K$57*$I$73,0)</f>
        <v>0</v>
      </c>
      <c r="AK140" s="102">
        <f>IF(AK$3=AK$73,SUM($S$81:AK$81)*$K$57*$I$73,0)</f>
        <v>0</v>
      </c>
      <c r="AL140" s="102">
        <f>IF(AL$3=AL$73,SUM($S$81:AL$81)*$K$57*$I$73,0)</f>
        <v>0</v>
      </c>
      <c r="AM140" s="102">
        <f>IF(AM$3=AM$73,SUM($S$81:AM$81)*$K$57*$I$73,0)</f>
        <v>0</v>
      </c>
      <c r="AN140" s="102">
        <f>IF(AN$3=AN$73,SUM($S$81:AN$81)*$K$57*$I$73,0)</f>
        <v>0</v>
      </c>
      <c r="AO140" s="102">
        <f>IF(AO$3=AO$73,SUM($S$81:AO$81)*$K$57*$I$73,0)</f>
        <v>0</v>
      </c>
      <c r="AP140" s="102">
        <f>IF(AP$3=AP$73,SUM($S$81:AP$81)*$K$57*$I$73,0)</f>
        <v>0</v>
      </c>
      <c r="AQ140" s="102">
        <f>IF(AQ$3=AQ$73,SUM($S$81:AQ$81)*$K$57*$I$73,0)</f>
        <v>0</v>
      </c>
      <c r="AR140" s="102">
        <f>IF(AR$3=AR$73,SUM($S$81:AR$81)*$K$57*$I$73,0)</f>
        <v>0</v>
      </c>
      <c r="AS140" s="102">
        <f>IF(AS$3=AS$73,SUM($S$81:AS$81)*$K$57*$I$73,0)</f>
        <v>0</v>
      </c>
      <c r="AT140" s="102">
        <f>IF(AT$3=AT$73,SUM($S$81:AT$81)*$K$57*$I$73,0)</f>
        <v>0</v>
      </c>
      <c r="AU140" s="102">
        <f>IF(AU$3=AU$73,SUM($S$81:AU$81)*$K$57*$I$73,0)</f>
        <v>0</v>
      </c>
      <c r="AV140" s="102">
        <f>IF(AV$3=AV$73,SUM($S$81:AV$81)*$K$57*$I$73,0)</f>
        <v>0</v>
      </c>
      <c r="AW140" s="102">
        <f>IF(AW$3=AW$73,SUM($S$81:AW$81)*$K$57*$I$73,0)</f>
        <v>0</v>
      </c>
      <c r="AX140" s="102">
        <f>IF(AX$3=AX$73,SUM($S$81:AX$81)*$K$57*$I$73,0)</f>
        <v>0</v>
      </c>
      <c r="AY140" s="102">
        <f>IF(AY$3=AY$73,SUM($S$81:AY$81)*$K$57*$I$73,0)</f>
        <v>0</v>
      </c>
      <c r="AZ140" s="102">
        <f>IF(AZ$3=AZ$73,SUM($S$81:AZ$81)*$K$57*$I$73,0)</f>
        <v>0</v>
      </c>
      <c r="BA140" s="102">
        <f>IF(BA$3=BA$73,SUM($S$81:BA$81)*$K$57*$I$73,0)</f>
        <v>0</v>
      </c>
      <c r="BB140" s="102">
        <f>IF(BB$3=BB$73,SUM($S$81:BB$81)*$K$57*$I$73,0)</f>
        <v>0</v>
      </c>
      <c r="BC140" s="102">
        <f>IF(BC$3=BC$73,SUM($S$81:BC$81)*$K$57*$I$73,0)</f>
        <v>0</v>
      </c>
      <c r="BD140" s="102">
        <f>IF(BD$3=BD$73,SUM($S$81:BD$81)*$K$57*$I$73,0)</f>
        <v>0</v>
      </c>
      <c r="BE140" s="102">
        <f>IF(BE$3=BE$73,SUM($S$81:BE$81)*$K$57*$I$73,0)</f>
        <v>0</v>
      </c>
      <c r="BF140" s="102">
        <f>IF(BF$3=BF$73,SUM($S$81:BF$81)*$K$57*$I$73,0)</f>
        <v>0</v>
      </c>
      <c r="BG140" s="102">
        <f>IF(BG$3=BG$73,SUM($S$81:BG$81)*$K$57*$I$73,0)</f>
        <v>0</v>
      </c>
      <c r="BH140" s="102">
        <f>IF(BH$3=BH$73,SUM($S$81:BH$81)*$K$57*$I$73,0)</f>
        <v>0</v>
      </c>
      <c r="BI140" s="102">
        <f>IF(BI$3=BI$73,SUM($S$81:BI$81)*$K$57*$I$73,0)</f>
        <v>0</v>
      </c>
      <c r="BJ140" s="102">
        <f>IF(BJ$3=BJ$73,SUM($S$81:BJ$81)*$K$57*$I$73,0)</f>
        <v>0</v>
      </c>
      <c r="BK140" s="102">
        <f>IF(BK$3=BK$73,SUM($S$81:BK$81)*$K$57*$I$73,0)</f>
        <v>0</v>
      </c>
      <c r="BL140" s="102">
        <f>IF(BL$3=BL$73,SUM($S$81:BL$81)*$K$57*$I$73,0)</f>
        <v>0</v>
      </c>
      <c r="BM140" s="102">
        <f>IF(BM$3=BM$73,SUM($S$81:BM$81)*$K$57*$I$73,0)</f>
        <v>0</v>
      </c>
      <c r="BN140" s="102">
        <f>IF(BN$3=BN$73,SUM($S$81:BN$81)*$K$57*$I$73,0)</f>
        <v>0</v>
      </c>
      <c r="BO140" s="102">
        <f>IF(BO$3=BO$73,SUM($S$81:BO$81)*$K$57*$I$73,0)</f>
        <v>0</v>
      </c>
      <c r="BP140" s="102">
        <f>IF(BP$3=BP$73,SUM($S$81:BP$81)*$K$57*$I$73,0)</f>
        <v>0</v>
      </c>
      <c r="BQ140" s="102">
        <f>IF(BQ$3=BQ$73,SUM($S$81:BQ$81)*$K$57*$I$73,0)</f>
        <v>0</v>
      </c>
      <c r="BR140" s="102">
        <f>IF(BR$3=BR$73,SUM($S$81:BR$81)*$K$57*$I$73,0)</f>
        <v>0</v>
      </c>
      <c r="BS140" s="102">
        <f>IF(BS$3=BS$73,SUM($S$81:BS$81)*$K$57*$I$73,0)</f>
        <v>0</v>
      </c>
      <c r="BT140" s="102">
        <f>IF(BT$3=BT$73,SUM($S$81:BT$81)*$K$57*$I$73,0)</f>
        <v>0</v>
      </c>
      <c r="BU140" s="102">
        <f>IF(BU$3=BU$73,SUM($S$81:BU$81)*$K$57*$I$73,0)</f>
        <v>0</v>
      </c>
      <c r="BV140" s="102">
        <f>IF(BV$3=BV$73,SUM($S$81:BV$81)*$K$57*$I$73,0)</f>
        <v>0</v>
      </c>
      <c r="BW140" s="102">
        <f>IF(BW$3=BW$73,SUM($S$81:BW$81)*$K$57*$I$73,0)</f>
        <v>0</v>
      </c>
      <c r="BX140" s="102">
        <f>IF(BX$3=BX$73,SUM($S$81:BX$81)*$K$57*$I$73,0)</f>
        <v>0</v>
      </c>
      <c r="BY140" s="102">
        <f>IF(BY$3=BY$73,SUM($S$81:BY$81)*$K$57*$I$73,0)</f>
        <v>0</v>
      </c>
      <c r="BZ140" s="102">
        <f>IF(BZ$3=BZ$73,SUM($S$81:BZ$81)*$K$57*$I$73,0)</f>
        <v>0</v>
      </c>
      <c r="CA140" s="102">
        <f>IF(CA$3=CA$73,SUM($S$81:CA$81)*$K$57*$I$73,0)</f>
        <v>0</v>
      </c>
      <c r="CB140" s="102">
        <f>IF(CB$3=CB$73,SUM($S$81:CB$81)*$K$57*$I$73,0)</f>
        <v>0</v>
      </c>
      <c r="CC140" s="102">
        <f>IF(CC$3=CC$73,SUM($S$81:CC$81)*$K$57*$I$73,0)</f>
        <v>0</v>
      </c>
      <c r="CD140" s="102">
        <f>IF(CD$3=CD$73,SUM($S$81:CD$81)*$K$57*$I$73,0)</f>
        <v>0</v>
      </c>
      <c r="CE140" s="102">
        <f>IF(CE$3=CE$73,SUM($S$81:CE$81)*$K$57*$I$73,0)</f>
        <v>0</v>
      </c>
      <c r="CF140" s="102">
        <f>IF(CF$3=CF$73,SUM($S$81:CF$81)*$K$57*$I$73,0)</f>
        <v>0</v>
      </c>
      <c r="CG140" s="102">
        <f>IF(CG$3=CG$73,SUM($S$81:CG$81)*$K$57*$I$73,0)</f>
        <v>0</v>
      </c>
      <c r="CH140" s="102">
        <f>IF(CH$3=CH$73,SUM($S$81:CH$81)*$K$57*$I$73,0)</f>
        <v>0</v>
      </c>
      <c r="CI140" s="102">
        <f>IF(CI$3=CI$73,SUM($S$81:CI$81)*$K$57*$I$73,0)</f>
        <v>0</v>
      </c>
      <c r="CJ140" s="102">
        <f>IF(CJ$3=CJ$73,SUM($S$81:CJ$81)*$K$57*$I$73,0)</f>
        <v>0</v>
      </c>
      <c r="CK140" s="102">
        <f>IF(CK$3=CK$73,SUM($S$81:CK$81)*$K$57*$I$73,0)</f>
        <v>0</v>
      </c>
      <c r="CL140" s="102">
        <f>IF(CL$3=CL$73,SUM($S$81:CL$81)*$K$57*$I$73,0)</f>
        <v>0</v>
      </c>
      <c r="CM140" s="102">
        <f>IF(CM$3=CM$73,SUM($S$81:CM$81)*$K$57*$I$73,0)</f>
        <v>0</v>
      </c>
      <c r="CN140" s="102">
        <f>IF(CN$3=CN$73,SUM($S$81:CN$81)*$K$57*$I$73,0)</f>
        <v>0</v>
      </c>
      <c r="CO140" s="102">
        <f>IF(CO$3=CO$73,SUM($S$81:CO$81)*$K$57*$I$73,0)</f>
        <v>0</v>
      </c>
      <c r="CP140" s="102">
        <f>IF(CP$3=CP$73,SUM($S$81:CP$81)*$K$57*$I$73,0)</f>
        <v>0</v>
      </c>
      <c r="CQ140" s="102">
        <f>IF(CQ$3=CQ$73,SUM($S$81:CQ$81)*$K$57*$I$73,0)</f>
        <v>0</v>
      </c>
      <c r="CR140" s="102">
        <f>IF(CR$3=CR$73,SUM($S$81:CR$81)*$K$57*$I$73,0)</f>
        <v>0</v>
      </c>
      <c r="CS140" s="102">
        <f>IF(CS$3=CS$73,SUM($S$81:CS$81)*$K$57*$I$73,0)</f>
        <v>0</v>
      </c>
      <c r="CT140" s="102">
        <f>IF(CT$3=CT$73,SUM($S$81:CT$81)*$K$57*$I$73,0)</f>
        <v>0</v>
      </c>
      <c r="CU140" s="102">
        <f>IF(CU$3=CU$73,SUM($S$81:CU$81)*$K$57*$I$73,0)</f>
        <v>0</v>
      </c>
    </row>
    <row r="141" spans="7:199" x14ac:dyDescent="0.35">
      <c r="Q141" s="104" t="s">
        <v>217</v>
      </c>
      <c r="R141" s="94"/>
      <c r="S141" s="94"/>
      <c r="T141" s="102">
        <f>IF(T$3=T$74,SUM($S$81:T$81)*$K$57*$J$73,0)</f>
        <v>0</v>
      </c>
      <c r="U141" s="102">
        <f>IF(U$3=U$74,SUM($S$81:U$81)*$K$57*$J$73,0)</f>
        <v>0</v>
      </c>
      <c r="V141" s="102">
        <f>IF(V$3=V$74,SUM($S$81:V$81)*$K$57*$J$73,0)</f>
        <v>0</v>
      </c>
      <c r="W141" s="102">
        <f>IF(W$3=W$74,SUM($S$81:W$81)*$K$57*$J$73,0)</f>
        <v>0</v>
      </c>
      <c r="X141" s="102">
        <f>IF(X$3=X$74,SUM($S$81:X$81)*$K$57*$J$73,0)</f>
        <v>0</v>
      </c>
      <c r="Y141" s="102">
        <f>IF(Y$3=Y$74,SUM($S$81:Y$81)*$K$57*$J$73,0)</f>
        <v>0</v>
      </c>
      <c r="Z141" s="102">
        <f>IF(Z$3=Z$74,SUM($S$81:Z$81)*$K$57*$J$73,0)</f>
        <v>0</v>
      </c>
      <c r="AA141" s="102">
        <f>IF(AA$3=AA$74,SUM($S$81:AA$81)*$K$57*$J$73,0)</f>
        <v>0</v>
      </c>
      <c r="AB141" s="102">
        <f>IF(AB$3=AB$74,SUM($S$81:AB$81)*$K$57*$J$73,0)</f>
        <v>0</v>
      </c>
      <c r="AC141" s="102">
        <f>IF(AC$3=AC$74,SUM($S$81:AC$81)*$K$57*$J$73,0)</f>
        <v>0</v>
      </c>
      <c r="AD141" s="102">
        <f>IF(AD$3=AD$74,SUM($S$81:AD$81)*$K$57*$J$73,0)</f>
        <v>0</v>
      </c>
      <c r="AE141" s="102">
        <f>IF(AE$3=AE$74,SUM($S$81:AE$81)*$K$57*$J$73,0)</f>
        <v>0</v>
      </c>
      <c r="AF141" s="102">
        <f>IF(AF$3=AF$74,SUM($S$81:AF$81)*$K$57*$J$73,0)</f>
        <v>0</v>
      </c>
      <c r="AG141" s="102">
        <f>IF(AG$3=AG$74,SUM($S$81:AG$81)*$K$57*$J$73,0)</f>
        <v>0</v>
      </c>
      <c r="AH141" s="102">
        <f>IF(AH$3=AH$74,SUM($S$81:AH$81)*$K$57*$J$73,0)</f>
        <v>0</v>
      </c>
      <c r="AI141" s="102">
        <f>IF(AI$3=AI$74,SUM($S$81:AI$81)*$K$57*$J$73,0)</f>
        <v>0</v>
      </c>
      <c r="AJ141" s="102">
        <f>IF(AJ$3=AJ$74,SUM($S$81:AJ$81)*$K$57*$J$73,0)</f>
        <v>0</v>
      </c>
      <c r="AK141" s="102">
        <f>IF(AK$3=AK$74,SUM($S$81:AK$81)*$K$57*$J$73,0)</f>
        <v>0</v>
      </c>
      <c r="AL141" s="102">
        <f ca="1">IF(AL$3=AL$74,SUM($S$81:AL$81)*$K$57*$J$73,0)</f>
        <v>0</v>
      </c>
      <c r="AM141" s="102">
        <f>IF(AM$3=AM$74,SUM($S$81:AM$81)*$K$57*$J$73,0)</f>
        <v>0</v>
      </c>
      <c r="AN141" s="102">
        <f>IF(AN$3=AN$74,SUM($S$81:AN$81)*$K$57*$J$73,0)</f>
        <v>0</v>
      </c>
      <c r="AO141" s="102">
        <f>IF(AO$3=AO$74,SUM($S$81:AO$81)*$K$57*$J$73,0)</f>
        <v>0</v>
      </c>
      <c r="AP141" s="102">
        <f>IF(AP$3=AP$74,SUM($S$81:AP$81)*$K$57*$J$73,0)</f>
        <v>0</v>
      </c>
      <c r="AQ141" s="102">
        <f>IF(AQ$3=AQ$74,SUM($S$81:AQ$81)*$K$57*$J$73,0)</f>
        <v>0</v>
      </c>
      <c r="AR141" s="102">
        <f>IF(AR$3=AR$74,SUM($S$81:AR$81)*$K$57*$J$73,0)</f>
        <v>0</v>
      </c>
      <c r="AS141" s="102">
        <f>IF(AS$3=AS$74,SUM($S$81:AS$81)*$K$57*$J$73,0)</f>
        <v>0</v>
      </c>
      <c r="AT141" s="102">
        <f>IF(AT$3=AT$74,SUM($S$81:AT$81)*$K$57*$J$73,0)</f>
        <v>0</v>
      </c>
      <c r="AU141" s="102">
        <f>IF(AU$3=AU$74,SUM($S$81:AU$81)*$K$57*$J$73,0)</f>
        <v>0</v>
      </c>
      <c r="AV141" s="102">
        <f>IF(AV$3=AV$74,SUM($S$81:AV$81)*$K$57*$J$73,0)</f>
        <v>0</v>
      </c>
      <c r="AW141" s="102">
        <f>IF(AW$3=AW$74,SUM($S$81:AW$81)*$K$57*$J$73,0)</f>
        <v>0</v>
      </c>
      <c r="AX141" s="102">
        <f>IF(AX$3=AX$74,SUM($S$81:AX$81)*$K$57*$J$73,0)</f>
        <v>0</v>
      </c>
      <c r="AY141" s="102">
        <f>IF(AY$3=AY$74,SUM($S$81:AY$81)*$K$57*$J$73,0)</f>
        <v>0</v>
      </c>
      <c r="AZ141" s="102">
        <f>IF(AZ$3=AZ$74,SUM($S$81:AZ$81)*$K$57*$J$73,0)</f>
        <v>0</v>
      </c>
      <c r="BA141" s="102">
        <f>IF(BA$3=BA$74,SUM($S$81:BA$81)*$K$57*$J$73,0)</f>
        <v>0</v>
      </c>
      <c r="BB141" s="102">
        <f>IF(BB$3=BB$74,SUM($S$81:BB$81)*$K$57*$J$73,0)</f>
        <v>0</v>
      </c>
      <c r="BC141" s="102">
        <f>IF(BC$3=BC$74,SUM($S$81:BC$81)*$K$57*$J$73,0)</f>
        <v>0</v>
      </c>
      <c r="BD141" s="102">
        <f>IF(BD$3=BD$74,SUM($S$81:BD$81)*$K$57*$J$73,0)</f>
        <v>0</v>
      </c>
      <c r="BE141" s="102">
        <f>IF(BE$3=BE$74,SUM($S$81:BE$81)*$K$57*$J$73,0)</f>
        <v>0</v>
      </c>
      <c r="BF141" s="102">
        <f>IF(BF$3=BF$74,SUM($S$81:BF$81)*$K$57*$J$73,0)</f>
        <v>0</v>
      </c>
      <c r="BG141" s="102">
        <f>IF(BG$3=BG$74,SUM($S$81:BG$81)*$K$57*$J$73,0)</f>
        <v>0</v>
      </c>
      <c r="BH141" s="102">
        <f>IF(BH$3=BH$74,SUM($S$81:BH$81)*$K$57*$J$73,0)</f>
        <v>0</v>
      </c>
      <c r="BI141" s="102">
        <f>IF(BI$3=BI$74,SUM($S$81:BI$81)*$K$57*$J$73,0)</f>
        <v>0</v>
      </c>
      <c r="BJ141" s="102">
        <f>IF(BJ$3=BJ$74,SUM($S$81:BJ$81)*$K$57*$J$73,0)</f>
        <v>0</v>
      </c>
      <c r="BK141" s="102">
        <f>IF(BK$3=BK$74,SUM($S$81:BK$81)*$K$57*$J$73,0)</f>
        <v>0</v>
      </c>
      <c r="BL141" s="102">
        <f>IF(BL$3=BL$74,SUM($S$81:BL$81)*$K$57*$J$73,0)</f>
        <v>0</v>
      </c>
      <c r="BM141" s="102">
        <f>IF(BM$3=BM$74,SUM($S$81:BM$81)*$K$57*$J$73,0)</f>
        <v>0</v>
      </c>
      <c r="BN141" s="102">
        <f>IF(BN$3=BN$74,SUM($S$81:BN$81)*$K$57*$J$73,0)</f>
        <v>0</v>
      </c>
      <c r="BO141" s="102">
        <f>IF(BO$3=BO$74,SUM($S$81:BO$81)*$K$57*$J$73,0)</f>
        <v>0</v>
      </c>
      <c r="BP141" s="102">
        <f>IF(BP$3=BP$74,SUM($S$81:BP$81)*$K$57*$J$73,0)</f>
        <v>0</v>
      </c>
      <c r="BQ141" s="102">
        <f>IF(BQ$3=BQ$74,SUM($S$81:BQ$81)*$K$57*$J$73,0)</f>
        <v>0</v>
      </c>
      <c r="BR141" s="102">
        <f>IF(BR$3=BR$74,SUM($S$81:BR$81)*$K$57*$J$73,0)</f>
        <v>0</v>
      </c>
      <c r="BS141" s="102">
        <f>IF(BS$3=BS$74,SUM($S$81:BS$81)*$K$57*$J$73,0)</f>
        <v>0</v>
      </c>
      <c r="BT141" s="102">
        <f>IF(BT$3=BT$74,SUM($S$81:BT$81)*$K$57*$J$73,0)</f>
        <v>0</v>
      </c>
      <c r="BU141" s="102">
        <f>IF(BU$3=BU$74,SUM($S$81:BU$81)*$K$57*$J$73,0)</f>
        <v>0</v>
      </c>
      <c r="BV141" s="102">
        <f>IF(BV$3=BV$74,SUM($S$81:BV$81)*$K$57*$J$73,0)</f>
        <v>0</v>
      </c>
      <c r="BW141" s="102">
        <f>IF(BW$3=BW$74,SUM($S$81:BW$81)*$K$57*$J$73,0)</f>
        <v>0</v>
      </c>
      <c r="BX141" s="102">
        <f>IF(BX$3=BX$74,SUM($S$81:BX$81)*$K$57*$J$73,0)</f>
        <v>0</v>
      </c>
      <c r="BY141" s="102">
        <f>IF(BY$3=BY$74,SUM($S$81:BY$81)*$K$57*$J$73,0)</f>
        <v>0</v>
      </c>
      <c r="BZ141" s="102">
        <f>IF(BZ$3=BZ$74,SUM($S$81:BZ$81)*$K$57*$J$73,0)</f>
        <v>0</v>
      </c>
      <c r="CA141" s="102">
        <f>IF(CA$3=CA$74,SUM($S$81:CA$81)*$K$57*$J$73,0)</f>
        <v>0</v>
      </c>
      <c r="CB141" s="102">
        <f>IF(CB$3=CB$74,SUM($S$81:CB$81)*$K$57*$J$73,0)</f>
        <v>0</v>
      </c>
      <c r="CC141" s="102">
        <f>IF(CC$3=CC$74,SUM($S$81:CC$81)*$K$57*$J$73,0)</f>
        <v>0</v>
      </c>
      <c r="CD141" s="102">
        <f>IF(CD$3=CD$74,SUM($S$81:CD$81)*$K$57*$J$73,0)</f>
        <v>0</v>
      </c>
      <c r="CE141" s="102">
        <f>IF(CE$3=CE$74,SUM($S$81:CE$81)*$K$57*$J$73,0)</f>
        <v>0</v>
      </c>
      <c r="CF141" s="102">
        <f>IF(CF$3=CF$74,SUM($S$81:CF$81)*$K$57*$J$73,0)</f>
        <v>0</v>
      </c>
      <c r="CG141" s="102">
        <f>IF(CG$3=CG$74,SUM($S$81:CG$81)*$K$57*$J$73,0)</f>
        <v>0</v>
      </c>
      <c r="CH141" s="102">
        <f>IF(CH$3=CH$74,SUM($S$81:CH$81)*$K$57*$J$73,0)</f>
        <v>0</v>
      </c>
      <c r="CI141" s="102">
        <f>IF(CI$3=CI$74,SUM($S$81:CI$81)*$K$57*$J$73,0)</f>
        <v>0</v>
      </c>
      <c r="CJ141" s="102">
        <f>IF(CJ$3=CJ$74,SUM($S$81:CJ$81)*$K$57*$J$73,0)</f>
        <v>0</v>
      </c>
      <c r="CK141" s="102">
        <f>IF(CK$3=CK$74,SUM($S$81:CK$81)*$K$57*$J$73,0)</f>
        <v>0</v>
      </c>
      <c r="CL141" s="102">
        <f>IF(CL$3=CL$74,SUM($S$81:CL$81)*$K$57*$J$73,0)</f>
        <v>0</v>
      </c>
      <c r="CM141" s="102">
        <f>IF(CM$3=CM$74,SUM($S$81:CM$81)*$K$57*$J$73,0)</f>
        <v>0</v>
      </c>
      <c r="CN141" s="102">
        <f>IF(CN$3=CN$74,SUM($S$81:CN$81)*$K$57*$J$73,0)</f>
        <v>0</v>
      </c>
      <c r="CO141" s="102">
        <f>IF(CO$3=CO$74,SUM($S$81:CO$81)*$K$57*$J$73,0)</f>
        <v>0</v>
      </c>
      <c r="CP141" s="102">
        <f>IF(CP$3=CP$74,SUM($S$81:CP$81)*$K$57*$J$73,0)</f>
        <v>0</v>
      </c>
      <c r="CQ141" s="102">
        <f>IF(CQ$3=CQ$74,SUM($S$81:CQ$81)*$K$57*$J$73,0)</f>
        <v>0</v>
      </c>
      <c r="CR141" s="102">
        <f>IF(CR$3=CR$74,SUM($S$81:CR$81)*$K$57*$J$73,0)</f>
        <v>0</v>
      </c>
      <c r="CS141" s="102">
        <f>IF(CS$3=CS$74,SUM($S$81:CS$81)*$K$57*$J$73,0)</f>
        <v>0</v>
      </c>
      <c r="CT141" s="102">
        <f>IF(CT$3=CT$74,SUM($S$81:CT$81)*$K$57*$J$73,0)</f>
        <v>0</v>
      </c>
      <c r="CU141" s="102">
        <f>IF(CU$3=CU$74,SUM($S$81:CU$81)*$K$57*$J$73,0)</f>
        <v>0</v>
      </c>
    </row>
    <row r="142" spans="7:199" x14ac:dyDescent="0.35">
      <c r="Q142" s="104" t="s">
        <v>218</v>
      </c>
      <c r="R142" s="94"/>
      <c r="S142" s="94"/>
      <c r="T142" s="102">
        <f>IF(T$3=T$75,SUM($S$81:T$81)*$K$57*$K$73,0)</f>
        <v>0</v>
      </c>
      <c r="U142" s="102">
        <f>IF(U$3=U$75,SUM($S$81:U$81)*$K$57*$K$73,0)</f>
        <v>0</v>
      </c>
      <c r="V142" s="102">
        <f>IF(V$3=V$75,SUM($S$81:V$81)*$K$57*$K$73,0)</f>
        <v>0</v>
      </c>
      <c r="W142" s="102">
        <f>IF(W$3=W$75,SUM($S$81:W$81)*$K$57*$K$73,0)</f>
        <v>0</v>
      </c>
      <c r="X142" s="102">
        <f>IF(X$3=X$75,SUM($S$81:X$81)*$K$57*$K$73,0)</f>
        <v>0</v>
      </c>
      <c r="Y142" s="102">
        <f>IF(Y$3=Y$75,SUM($S$81:Y$81)*$K$57*$K$73,0)</f>
        <v>0</v>
      </c>
      <c r="Z142" s="102">
        <f>IF(Z$3=Z$75,SUM($S$81:Z$81)*$K$57*$K$73,0)</f>
        <v>0</v>
      </c>
      <c r="AA142" s="102">
        <f>IF(AA$3=AA$75,SUM($S$81:AA$81)*$K$57*$K$73,0)</f>
        <v>0</v>
      </c>
      <c r="AB142" s="102">
        <f>IF(AB$3=AB$75,SUM($S$81:AB$81)*$K$57*$K$73,0)</f>
        <v>0</v>
      </c>
      <c r="AC142" s="102">
        <f>IF(AC$3=AC$75,SUM($S$81:AC$81)*$K$57*$K$73,0)</f>
        <v>0</v>
      </c>
      <c r="AD142" s="102">
        <f>IF(AD$3=AD$75,SUM($S$81:AD$81)*$K$57*$K$73,0)</f>
        <v>0</v>
      </c>
      <c r="AE142" s="102">
        <f>IF(AE$3=AE$75,SUM($S$81:AE$81)*$K$57*$K$73,0)</f>
        <v>0</v>
      </c>
      <c r="AF142" s="102">
        <f>IF(AF$3=AF$75,SUM($S$81:AF$81)*$K$57*$K$73,0)</f>
        <v>0</v>
      </c>
      <c r="AG142" s="102">
        <f>IF(AG$3=AG$75,SUM($S$81:AG$81)*$K$57*$K$73,0)</f>
        <v>0</v>
      </c>
      <c r="AH142" s="102">
        <f>IF(AH$3=AH$75,SUM($S$81:AH$81)*$K$57*$K$73,0)</f>
        <v>0</v>
      </c>
      <c r="AI142" s="102">
        <f>IF(AI$3=AI$75,SUM($S$81:AI$81)*$K$57*$K$73,0)</f>
        <v>0</v>
      </c>
      <c r="AJ142" s="102">
        <f>IF(AJ$3=AJ$75,SUM($S$81:AJ$81)*$K$57*$K$73,0)</f>
        <v>0</v>
      </c>
      <c r="AK142" s="102">
        <f>IF(AK$3=AK$75,SUM($S$81:AK$81)*$K$57*$K$73,0)</f>
        <v>0</v>
      </c>
      <c r="AL142" s="102">
        <f>IF(AL$3=AL$75,SUM($S$81:AL$81)*$K$57*$K$73,0)</f>
        <v>0</v>
      </c>
      <c r="AM142" s="102">
        <f>IF(AM$3=AM$75,SUM($S$81:AM$81)*$K$57*$K$73,0)</f>
        <v>0</v>
      </c>
      <c r="AN142" s="102">
        <f>IF(AN$3=AN$75,SUM($S$81:AN$81)*$K$57*$K$73,0)</f>
        <v>0</v>
      </c>
      <c r="AO142" s="102">
        <f>IF(AO$3=AO$75,SUM($S$81:AO$81)*$K$57*$K$73,0)</f>
        <v>0</v>
      </c>
      <c r="AP142" s="102">
        <f ca="1">IF(AP$3=AP$75,SUM($S$81:AP$81)*$K$57*$K$73,0)</f>
        <v>96389999.999999985</v>
      </c>
      <c r="AQ142" s="102">
        <f>IF(AQ$3=AQ$75,SUM($S$81:AQ$81)*$K$57*$K$73,0)</f>
        <v>0</v>
      </c>
      <c r="AR142" s="102">
        <f>IF(AR$3=AR$75,SUM($S$81:AR$81)*$K$57*$K$73,0)</f>
        <v>0</v>
      </c>
      <c r="AS142" s="102">
        <f>IF(AS$3=AS$75,SUM($S$81:AS$81)*$K$57*$K$73,0)</f>
        <v>0</v>
      </c>
      <c r="AT142" s="102">
        <f>IF(AT$3=AT$75,SUM($S$81:AT$81)*$K$57*$K$73,0)</f>
        <v>0</v>
      </c>
      <c r="AU142" s="102">
        <f>IF(AU$3=AU$75,SUM($S$81:AU$81)*$K$57*$K$73,0)</f>
        <v>0</v>
      </c>
      <c r="AV142" s="102">
        <f>IF(AV$3=AV$75,SUM($S$81:AV$81)*$K$57*$K$73,0)</f>
        <v>0</v>
      </c>
      <c r="AW142" s="102">
        <f>IF(AW$3=AW$75,SUM($S$81:AW$81)*$K$57*$K$73,0)</f>
        <v>0</v>
      </c>
      <c r="AX142" s="102">
        <f>IF(AX$3=AX$75,SUM($S$81:AX$81)*$K$57*$K$73,0)</f>
        <v>0</v>
      </c>
      <c r="AY142" s="102">
        <f>IF(AY$3=AY$75,SUM($S$81:AY$81)*$K$57*$K$73,0)</f>
        <v>0</v>
      </c>
      <c r="AZ142" s="102">
        <f>IF(AZ$3=AZ$75,SUM($S$81:AZ$81)*$K$57*$K$73,0)</f>
        <v>0</v>
      </c>
      <c r="BA142" s="102">
        <f>IF(BA$3=BA$75,SUM($S$81:BA$81)*$K$57*$K$73,0)</f>
        <v>0</v>
      </c>
      <c r="BB142" s="102">
        <f>IF(BB$3=BB$75,SUM($S$81:BB$81)*$K$57*$K$73,0)</f>
        <v>0</v>
      </c>
      <c r="BC142" s="102">
        <f>IF(BC$3=BC$75,SUM($S$81:BC$81)*$K$57*$K$73,0)</f>
        <v>0</v>
      </c>
      <c r="BD142" s="102">
        <f>IF(BD$3=BD$75,SUM($S$81:BD$81)*$K$57*$K$73,0)</f>
        <v>0</v>
      </c>
      <c r="BE142" s="102">
        <f>IF(BE$3=BE$75,SUM($S$81:BE$81)*$K$57*$K$73,0)</f>
        <v>0</v>
      </c>
      <c r="BF142" s="102">
        <f>IF(BF$3=BF$75,SUM($S$81:BF$81)*$K$57*$K$73,0)</f>
        <v>0</v>
      </c>
      <c r="BG142" s="102">
        <f>IF(BG$3=BG$75,SUM($S$81:BG$81)*$K$57*$K$73,0)</f>
        <v>0</v>
      </c>
      <c r="BH142" s="102">
        <f>IF(BH$3=BH$75,SUM($S$81:BH$81)*$K$57*$K$73,0)</f>
        <v>0</v>
      </c>
      <c r="BI142" s="102">
        <f>IF(BI$3=BI$75,SUM($S$81:BI$81)*$K$57*$K$73,0)</f>
        <v>0</v>
      </c>
      <c r="BJ142" s="102">
        <f>IF(BJ$3=BJ$75,SUM($S$81:BJ$81)*$K$57*$K$73,0)</f>
        <v>0</v>
      </c>
      <c r="BK142" s="102">
        <f>IF(BK$3=BK$75,SUM($S$81:BK$81)*$K$57*$K$73,0)</f>
        <v>0</v>
      </c>
      <c r="BL142" s="102">
        <f>IF(BL$3=BL$75,SUM($S$81:BL$81)*$K$57*$K$73,0)</f>
        <v>0</v>
      </c>
      <c r="BM142" s="102">
        <f>IF(BM$3=BM$75,SUM($S$81:BM$81)*$K$57*$K$73,0)</f>
        <v>0</v>
      </c>
      <c r="BN142" s="102">
        <f>IF(BN$3=BN$75,SUM($S$81:BN$81)*$K$57*$K$73,0)</f>
        <v>0</v>
      </c>
      <c r="BO142" s="102">
        <f>IF(BO$3=BO$75,SUM($S$81:BO$81)*$K$57*$K$73,0)</f>
        <v>0</v>
      </c>
      <c r="BP142" s="102">
        <f>IF(BP$3=BP$75,SUM($S$81:BP$81)*$K$57*$K$73,0)</f>
        <v>0</v>
      </c>
      <c r="BQ142" s="102">
        <f>IF(BQ$3=BQ$75,SUM($S$81:BQ$81)*$K$57*$K$73,0)</f>
        <v>0</v>
      </c>
      <c r="BR142" s="102">
        <f>IF(BR$3=BR$75,SUM($S$81:BR$81)*$K$57*$K$73,0)</f>
        <v>0</v>
      </c>
      <c r="BS142" s="102">
        <f>IF(BS$3=BS$75,SUM($S$81:BS$81)*$K$57*$K$73,0)</f>
        <v>0</v>
      </c>
      <c r="BT142" s="102">
        <f>IF(BT$3=BT$75,SUM($S$81:BT$81)*$K$57*$K$73,0)</f>
        <v>0</v>
      </c>
      <c r="BU142" s="102">
        <f>IF(BU$3=BU$75,SUM($S$81:BU$81)*$K$57*$K$73,0)</f>
        <v>0</v>
      </c>
      <c r="BV142" s="102">
        <f>IF(BV$3=BV$75,SUM($S$81:BV$81)*$K$57*$K$73,0)</f>
        <v>0</v>
      </c>
      <c r="BW142" s="102">
        <f>IF(BW$3=BW$75,SUM($S$81:BW$81)*$K$57*$K$73,0)</f>
        <v>0</v>
      </c>
      <c r="BX142" s="102">
        <f>IF(BX$3=BX$75,SUM($S$81:BX$81)*$K$57*$K$73,0)</f>
        <v>0</v>
      </c>
      <c r="BY142" s="102">
        <f>IF(BY$3=BY$75,SUM($S$81:BY$81)*$K$57*$K$73,0)</f>
        <v>0</v>
      </c>
      <c r="BZ142" s="102">
        <f>IF(BZ$3=BZ$75,SUM($S$81:BZ$81)*$K$57*$K$73,0)</f>
        <v>0</v>
      </c>
      <c r="CA142" s="102">
        <f>IF(CA$3=CA$75,SUM($S$81:CA$81)*$K$57*$K$73,0)</f>
        <v>0</v>
      </c>
      <c r="CB142" s="102">
        <f>IF(CB$3=CB$75,SUM($S$81:CB$81)*$K$57*$K$73,0)</f>
        <v>0</v>
      </c>
      <c r="CC142" s="102">
        <f>IF(CC$3=CC$75,SUM($S$81:CC$81)*$K$57*$K$73,0)</f>
        <v>0</v>
      </c>
      <c r="CD142" s="102">
        <f>IF(CD$3=CD$75,SUM($S$81:CD$81)*$K$57*$K$73,0)</f>
        <v>0</v>
      </c>
      <c r="CE142" s="102">
        <f>IF(CE$3=CE$75,SUM($S$81:CE$81)*$K$57*$K$73,0)</f>
        <v>0</v>
      </c>
      <c r="CF142" s="102">
        <f>IF(CF$3=CF$75,SUM($S$81:CF$81)*$K$57*$K$73,0)</f>
        <v>0</v>
      </c>
      <c r="CG142" s="102">
        <f>IF(CG$3=CG$75,SUM($S$81:CG$81)*$K$57*$K$73,0)</f>
        <v>0</v>
      </c>
      <c r="CH142" s="102">
        <f>IF(CH$3=CH$75,SUM($S$81:CH$81)*$K$57*$K$73,0)</f>
        <v>0</v>
      </c>
      <c r="CI142" s="102">
        <f>IF(CI$3=CI$75,SUM($S$81:CI$81)*$K$57*$K$73,0)</f>
        <v>0</v>
      </c>
      <c r="CJ142" s="102">
        <f>IF(CJ$3=CJ$75,SUM($S$81:CJ$81)*$K$57*$K$73,0)</f>
        <v>0</v>
      </c>
      <c r="CK142" s="102">
        <f>IF(CK$3=CK$75,SUM($S$81:CK$81)*$K$57*$K$73,0)</f>
        <v>0</v>
      </c>
      <c r="CL142" s="102">
        <f>IF(CL$3=CL$75,SUM($S$81:CL$81)*$K$57*$K$73,0)</f>
        <v>0</v>
      </c>
      <c r="CM142" s="102">
        <f>IF(CM$3=CM$75,SUM($S$81:CM$81)*$K$57*$K$73,0)</f>
        <v>0</v>
      </c>
      <c r="CN142" s="102">
        <f>IF(CN$3=CN$75,SUM($S$81:CN$81)*$K$57*$K$73,0)</f>
        <v>0</v>
      </c>
      <c r="CO142" s="102">
        <f>IF(CO$3=CO$75,SUM($S$81:CO$81)*$K$57*$K$73,0)</f>
        <v>0</v>
      </c>
      <c r="CP142" s="102">
        <f>IF(CP$3=CP$75,SUM($S$81:CP$81)*$K$57*$K$73,0)</f>
        <v>0</v>
      </c>
      <c r="CQ142" s="102">
        <f>IF(CQ$3=CQ$75,SUM($S$81:CQ$81)*$K$57*$K$73,0)</f>
        <v>0</v>
      </c>
      <c r="CR142" s="102">
        <f>IF(CR$3=CR$75,SUM($S$81:CR$81)*$K$57*$K$73,0)</f>
        <v>0</v>
      </c>
      <c r="CS142" s="102">
        <f>IF(CS$3=CS$75,SUM($S$81:CS$81)*$K$57*$K$73,0)</f>
        <v>0</v>
      </c>
      <c r="CT142" s="102">
        <f>IF(CT$3=CT$75,SUM($S$81:CT$81)*$K$57*$K$73,0)</f>
        <v>0</v>
      </c>
      <c r="CU142" s="102">
        <f>IF(CU$3=CU$75,SUM($S$81:CU$81)*$K$57*$K$73,0)</f>
        <v>0</v>
      </c>
    </row>
    <row r="143" spans="7:199" x14ac:dyDescent="0.35">
      <c r="Q143" s="103" t="s">
        <v>0</v>
      </c>
      <c r="R143" s="105">
        <f ca="1">SUM(T143:CU143)</f>
        <v>98414999.999999985</v>
      </c>
      <c r="S143" s="94"/>
      <c r="T143" s="86">
        <f>SUM(T140:T142)</f>
        <v>0</v>
      </c>
      <c r="U143" s="86">
        <f t="shared" ref="U143" si="288">SUM(U140:U142)</f>
        <v>0</v>
      </c>
      <c r="V143" s="86">
        <f t="shared" ref="V143" si="289">SUM(V140:V142)</f>
        <v>0</v>
      </c>
      <c r="W143" s="86">
        <f t="shared" ref="W143" si="290">SUM(W140:W142)</f>
        <v>0</v>
      </c>
      <c r="X143" s="86">
        <f t="shared" ref="X143" si="291">SUM(X140:X142)</f>
        <v>0</v>
      </c>
      <c r="Y143" s="86">
        <f t="shared" ref="Y143" si="292">SUM(Y140:Y142)</f>
        <v>0</v>
      </c>
      <c r="Z143" s="86">
        <f t="shared" ref="Z143" si="293">SUM(Z140:Z142)</f>
        <v>0</v>
      </c>
      <c r="AA143" s="86">
        <f t="shared" ref="AA143" si="294">SUM(AA140:AA142)</f>
        <v>0</v>
      </c>
      <c r="AB143" s="86">
        <f t="shared" ref="AB143" si="295">SUM(AB140:AB142)</f>
        <v>0</v>
      </c>
      <c r="AC143" s="86">
        <f t="shared" ref="AC143" si="296">SUM(AC140:AC142)</f>
        <v>0</v>
      </c>
      <c r="AD143" s="86">
        <f t="shared" ref="AD143" si="297">SUM(AD140:AD142)</f>
        <v>0</v>
      </c>
      <c r="AE143" s="86">
        <f t="shared" ref="AE143" si="298">SUM(AE140:AE142)</f>
        <v>0</v>
      </c>
      <c r="AF143" s="86">
        <f t="shared" ref="AF143" si="299">SUM(AF140:AF142)</f>
        <v>0</v>
      </c>
      <c r="AG143" s="86">
        <f t="shared" ref="AG143" ca="1" si="300">SUM(AG140:AG142)</f>
        <v>2025000</v>
      </c>
      <c r="AH143" s="86">
        <f t="shared" ref="AH143" si="301">SUM(AH140:AH142)</f>
        <v>0</v>
      </c>
      <c r="AI143" s="86">
        <f t="shared" ref="AI143" si="302">SUM(AI140:AI142)</f>
        <v>0</v>
      </c>
      <c r="AJ143" s="86">
        <f t="shared" ref="AJ143" si="303">SUM(AJ140:AJ142)</f>
        <v>0</v>
      </c>
      <c r="AK143" s="86">
        <f t="shared" ref="AK143" si="304">SUM(AK140:AK142)</f>
        <v>0</v>
      </c>
      <c r="AL143" s="86">
        <f t="shared" ref="AL143" ca="1" si="305">SUM(AL140:AL142)</f>
        <v>0</v>
      </c>
      <c r="AM143" s="86">
        <f t="shared" ref="AM143" si="306">SUM(AM140:AM142)</f>
        <v>0</v>
      </c>
      <c r="AN143" s="86">
        <f t="shared" ref="AN143" si="307">SUM(AN140:AN142)</f>
        <v>0</v>
      </c>
      <c r="AO143" s="86">
        <f t="shared" ref="AO143" si="308">SUM(AO140:AO142)</f>
        <v>0</v>
      </c>
      <c r="AP143" s="86">
        <f t="shared" ref="AP143" ca="1" si="309">SUM(AP140:AP142)</f>
        <v>96389999.999999985</v>
      </c>
      <c r="AQ143" s="86">
        <f t="shared" ref="AQ143" si="310">SUM(AQ140:AQ142)</f>
        <v>0</v>
      </c>
      <c r="AR143" s="86">
        <f t="shared" ref="AR143" si="311">SUM(AR140:AR142)</f>
        <v>0</v>
      </c>
      <c r="AS143" s="86">
        <f t="shared" ref="AS143" si="312">SUM(AS140:AS142)</f>
        <v>0</v>
      </c>
      <c r="AT143" s="86">
        <f t="shared" ref="AT143" si="313">SUM(AT140:AT142)</f>
        <v>0</v>
      </c>
      <c r="AU143" s="86">
        <f t="shared" ref="AU143" si="314">SUM(AU140:AU142)</f>
        <v>0</v>
      </c>
      <c r="AV143" s="86">
        <f t="shared" ref="AV143" si="315">SUM(AV140:AV142)</f>
        <v>0</v>
      </c>
      <c r="AW143" s="86">
        <f t="shared" ref="AW143" si="316">SUM(AW140:AW142)</f>
        <v>0</v>
      </c>
      <c r="AX143" s="86">
        <f t="shared" ref="AX143" si="317">SUM(AX140:AX142)</f>
        <v>0</v>
      </c>
      <c r="AY143" s="86">
        <f t="shared" ref="AY143" si="318">SUM(AY140:AY142)</f>
        <v>0</v>
      </c>
      <c r="AZ143" s="86">
        <f t="shared" ref="AZ143" si="319">SUM(AZ140:AZ142)</f>
        <v>0</v>
      </c>
      <c r="BA143" s="86">
        <f t="shared" ref="BA143" si="320">SUM(BA140:BA142)</f>
        <v>0</v>
      </c>
      <c r="BB143" s="86">
        <f t="shared" ref="BB143" si="321">SUM(BB140:BB142)</f>
        <v>0</v>
      </c>
      <c r="BC143" s="86">
        <f t="shared" ref="BC143" si="322">SUM(BC140:BC142)</f>
        <v>0</v>
      </c>
      <c r="BD143" s="86">
        <f t="shared" ref="BD143" si="323">SUM(BD140:BD142)</f>
        <v>0</v>
      </c>
      <c r="BE143" s="86">
        <f t="shared" ref="BE143" si="324">SUM(BE140:BE142)</f>
        <v>0</v>
      </c>
      <c r="BF143" s="86">
        <f t="shared" ref="BF143" si="325">SUM(BF140:BF142)</f>
        <v>0</v>
      </c>
      <c r="BG143" s="86">
        <f t="shared" ref="BG143" si="326">SUM(BG140:BG142)</f>
        <v>0</v>
      </c>
      <c r="BH143" s="86">
        <f t="shared" ref="BH143" si="327">SUM(BH140:BH142)</f>
        <v>0</v>
      </c>
      <c r="BI143" s="86">
        <f t="shared" ref="BI143" si="328">SUM(BI140:BI142)</f>
        <v>0</v>
      </c>
      <c r="BJ143" s="86">
        <f t="shared" ref="BJ143" si="329">SUM(BJ140:BJ142)</f>
        <v>0</v>
      </c>
      <c r="BK143" s="86">
        <f t="shared" ref="BK143" si="330">SUM(BK140:BK142)</f>
        <v>0</v>
      </c>
      <c r="BL143" s="86">
        <f t="shared" ref="BL143" si="331">SUM(BL140:BL142)</f>
        <v>0</v>
      </c>
      <c r="BM143" s="86">
        <f t="shared" ref="BM143" si="332">SUM(BM140:BM142)</f>
        <v>0</v>
      </c>
      <c r="BN143" s="86">
        <f t="shared" ref="BN143" si="333">SUM(BN140:BN142)</f>
        <v>0</v>
      </c>
      <c r="BO143" s="86">
        <f t="shared" ref="BO143" si="334">SUM(BO140:BO142)</f>
        <v>0</v>
      </c>
      <c r="BP143" s="86">
        <f t="shared" ref="BP143" si="335">SUM(BP140:BP142)</f>
        <v>0</v>
      </c>
      <c r="BQ143" s="86">
        <f t="shared" ref="BQ143" si="336">SUM(BQ140:BQ142)</f>
        <v>0</v>
      </c>
      <c r="BR143" s="86">
        <f t="shared" ref="BR143" si="337">SUM(BR140:BR142)</f>
        <v>0</v>
      </c>
      <c r="BS143" s="86">
        <f t="shared" ref="BS143" si="338">SUM(BS140:BS142)</f>
        <v>0</v>
      </c>
      <c r="BT143" s="86">
        <f t="shared" ref="BT143" si="339">SUM(BT140:BT142)</f>
        <v>0</v>
      </c>
      <c r="BU143" s="86">
        <f t="shared" ref="BU143" si="340">SUM(BU140:BU142)</f>
        <v>0</v>
      </c>
      <c r="BV143" s="86">
        <f t="shared" ref="BV143" si="341">SUM(BV140:BV142)</f>
        <v>0</v>
      </c>
      <c r="BW143" s="86">
        <f t="shared" ref="BW143" si="342">SUM(BW140:BW142)</f>
        <v>0</v>
      </c>
      <c r="BX143" s="86">
        <f t="shared" ref="BX143" si="343">SUM(BX140:BX142)</f>
        <v>0</v>
      </c>
      <c r="BY143" s="86">
        <f t="shared" ref="BY143" si="344">SUM(BY140:BY142)</f>
        <v>0</v>
      </c>
      <c r="BZ143" s="86">
        <f t="shared" ref="BZ143" si="345">SUM(BZ140:BZ142)</f>
        <v>0</v>
      </c>
      <c r="CA143" s="86">
        <f t="shared" ref="CA143" si="346">SUM(CA140:CA142)</f>
        <v>0</v>
      </c>
      <c r="CB143" s="86">
        <f t="shared" ref="CB143" si="347">SUM(CB140:CB142)</f>
        <v>0</v>
      </c>
      <c r="CC143" s="86">
        <f t="shared" ref="CC143" si="348">SUM(CC140:CC142)</f>
        <v>0</v>
      </c>
      <c r="CD143" s="86">
        <f t="shared" ref="CD143" si="349">SUM(CD140:CD142)</f>
        <v>0</v>
      </c>
      <c r="CE143" s="86">
        <f t="shared" ref="CE143" si="350">SUM(CE140:CE142)</f>
        <v>0</v>
      </c>
      <c r="CF143" s="86">
        <f t="shared" ref="CF143" si="351">SUM(CF140:CF142)</f>
        <v>0</v>
      </c>
      <c r="CG143" s="86">
        <f t="shared" ref="CG143" si="352">SUM(CG140:CG142)</f>
        <v>0</v>
      </c>
      <c r="CH143" s="86">
        <f t="shared" ref="CH143" si="353">SUM(CH140:CH142)</f>
        <v>0</v>
      </c>
      <c r="CI143" s="86">
        <f t="shared" ref="CI143" si="354">SUM(CI140:CI142)</f>
        <v>0</v>
      </c>
      <c r="CJ143" s="86">
        <f t="shared" ref="CJ143" si="355">SUM(CJ140:CJ142)</f>
        <v>0</v>
      </c>
      <c r="CK143" s="86">
        <f t="shared" ref="CK143" si="356">SUM(CK140:CK142)</f>
        <v>0</v>
      </c>
      <c r="CL143" s="86">
        <f t="shared" ref="CL143" si="357">SUM(CL140:CL142)</f>
        <v>0</v>
      </c>
      <c r="CM143" s="86">
        <f t="shared" ref="CM143" si="358">SUM(CM140:CM142)</f>
        <v>0</v>
      </c>
      <c r="CN143" s="86">
        <f t="shared" ref="CN143" si="359">SUM(CN140:CN142)</f>
        <v>0</v>
      </c>
      <c r="CO143" s="86">
        <f t="shared" ref="CO143" si="360">SUM(CO140:CO142)</f>
        <v>0</v>
      </c>
      <c r="CP143" s="86">
        <f t="shared" ref="CP143" si="361">SUM(CP140:CP142)</f>
        <v>0</v>
      </c>
      <c r="CQ143" s="86">
        <f t="shared" ref="CQ143" si="362">SUM(CQ140:CQ142)</f>
        <v>0</v>
      </c>
      <c r="CR143" s="86">
        <f t="shared" ref="CR143" si="363">SUM(CR140:CR142)</f>
        <v>0</v>
      </c>
      <c r="CS143" s="86">
        <f t="shared" ref="CS143" si="364">SUM(CS140:CS142)</f>
        <v>0</v>
      </c>
      <c r="CT143" s="86">
        <f t="shared" ref="CT143" si="365">SUM(CT140:CT142)</f>
        <v>0</v>
      </c>
      <c r="CU143" s="86">
        <f t="shared" ref="CU143" si="366">SUM(CU140:CU142)</f>
        <v>0</v>
      </c>
    </row>
    <row r="145" spans="17:199" x14ac:dyDescent="0.35">
      <c r="Q145" s="98" t="str">
        <f>Q82</f>
        <v>Market + - 1 Bedroom</v>
      </c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94"/>
      <c r="AY145" s="94"/>
      <c r="AZ145" s="94"/>
      <c r="BA145" s="94"/>
      <c r="BB145" s="94"/>
      <c r="BC145" s="94"/>
      <c r="BD145" s="94"/>
      <c r="BE145" s="94"/>
      <c r="BF145" s="94"/>
      <c r="BG145" s="94"/>
      <c r="BH145" s="94"/>
      <c r="BI145" s="94"/>
      <c r="BJ145" s="94"/>
      <c r="BK145" s="94"/>
      <c r="BL145" s="94"/>
      <c r="BM145" s="94"/>
      <c r="BN145" s="94"/>
      <c r="BO145" s="94"/>
      <c r="BP145" s="94"/>
      <c r="BQ145" s="94"/>
      <c r="BR145" s="94"/>
      <c r="BS145" s="94"/>
      <c r="BT145" s="94"/>
      <c r="BU145" s="94"/>
      <c r="BV145" s="94"/>
      <c r="BW145" s="94"/>
      <c r="BX145" s="94"/>
      <c r="BY145" s="94"/>
      <c r="BZ145" s="94"/>
      <c r="CA145" s="94"/>
      <c r="CB145" s="94"/>
      <c r="CC145" s="94"/>
      <c r="CD145" s="94"/>
      <c r="CE145" s="94"/>
      <c r="CF145" s="94"/>
      <c r="CG145" s="94"/>
      <c r="CH145" s="94"/>
      <c r="CI145" s="94"/>
      <c r="CJ145" s="94"/>
      <c r="CK145" s="94"/>
      <c r="CL145" s="94"/>
      <c r="CM145" s="94"/>
      <c r="CN145" s="94"/>
      <c r="CO145" s="94"/>
      <c r="CP145" s="94"/>
      <c r="CQ145" s="94"/>
      <c r="CR145" s="94"/>
      <c r="CS145" s="94"/>
      <c r="CT145" s="94"/>
      <c r="CU145" s="94"/>
    </row>
    <row r="146" spans="17:199" x14ac:dyDescent="0.35">
      <c r="Q146" s="103" t="s">
        <v>133</v>
      </c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  <c r="AW146" s="94"/>
      <c r="AX146" s="94"/>
      <c r="AY146" s="94"/>
      <c r="AZ146" s="94"/>
      <c r="BA146" s="94"/>
      <c r="BB146" s="94"/>
      <c r="BC146" s="94"/>
      <c r="BD146" s="94"/>
      <c r="BE146" s="94"/>
      <c r="BF146" s="94"/>
      <c r="BG146" s="94"/>
      <c r="BH146" s="94"/>
      <c r="BI146" s="94"/>
      <c r="BJ146" s="94"/>
      <c r="BK146" s="94"/>
      <c r="BL146" s="94"/>
      <c r="BM146" s="94"/>
      <c r="BN146" s="94"/>
      <c r="BO146" s="94"/>
      <c r="BP146" s="94"/>
      <c r="BQ146" s="94"/>
      <c r="BR146" s="94"/>
      <c r="BS146" s="94"/>
      <c r="BT146" s="94"/>
      <c r="BU146" s="94"/>
      <c r="BV146" s="94"/>
      <c r="BW146" s="94"/>
      <c r="BX146" s="94"/>
      <c r="BY146" s="94"/>
      <c r="BZ146" s="94"/>
      <c r="CA146" s="94"/>
      <c r="CB146" s="94"/>
      <c r="CC146" s="94"/>
      <c r="CD146" s="94"/>
      <c r="CE146" s="94"/>
      <c r="CF146" s="94"/>
      <c r="CG146" s="94"/>
      <c r="CH146" s="94"/>
      <c r="CI146" s="94"/>
      <c r="CJ146" s="94"/>
      <c r="CK146" s="94"/>
      <c r="CL146" s="94"/>
      <c r="CM146" s="94"/>
      <c r="CN146" s="94"/>
      <c r="CO146" s="94"/>
      <c r="CP146" s="94"/>
      <c r="CQ146" s="94"/>
      <c r="CR146" s="94"/>
      <c r="CS146" s="94"/>
      <c r="CT146" s="94"/>
      <c r="CU146" s="94"/>
    </row>
    <row r="147" spans="17:199" x14ac:dyDescent="0.35">
      <c r="Q147" s="104" t="s">
        <v>215</v>
      </c>
      <c r="R147" s="94"/>
      <c r="S147" s="94"/>
      <c r="T147" s="96">
        <f t="shared" ref="T147:AY147" si="367">IF(T$3&lt;T$73,T$82*$K$58*$H$74,0)</f>
        <v>0</v>
      </c>
      <c r="U147" s="96">
        <f t="shared" si="367"/>
        <v>0</v>
      </c>
      <c r="V147" s="96">
        <f t="shared" si="367"/>
        <v>0</v>
      </c>
      <c r="W147" s="96">
        <f t="shared" si="367"/>
        <v>0</v>
      </c>
      <c r="X147" s="96">
        <f t="shared" si="367"/>
        <v>0</v>
      </c>
      <c r="Y147" s="96">
        <f t="shared" si="367"/>
        <v>0</v>
      </c>
      <c r="Z147" s="96">
        <f t="shared" si="367"/>
        <v>0</v>
      </c>
      <c r="AA147" s="96">
        <f t="shared" si="367"/>
        <v>0</v>
      </c>
      <c r="AB147" s="96">
        <f t="shared" si="367"/>
        <v>0</v>
      </c>
      <c r="AC147" s="96">
        <f t="shared" si="367"/>
        <v>0</v>
      </c>
      <c r="AD147" s="96">
        <f t="shared" si="367"/>
        <v>0</v>
      </c>
      <c r="AE147" s="96">
        <f t="shared" si="367"/>
        <v>0</v>
      </c>
      <c r="AF147" s="96">
        <f t="shared" si="367"/>
        <v>0</v>
      </c>
      <c r="AG147" s="96">
        <f t="shared" si="367"/>
        <v>0</v>
      </c>
      <c r="AH147" s="96">
        <f t="shared" si="367"/>
        <v>0</v>
      </c>
      <c r="AI147" s="96">
        <f t="shared" si="367"/>
        <v>0</v>
      </c>
      <c r="AJ147" s="96">
        <f t="shared" si="367"/>
        <v>0</v>
      </c>
      <c r="AK147" s="96">
        <f t="shared" si="367"/>
        <v>0</v>
      </c>
      <c r="AL147" s="96">
        <f t="shared" si="367"/>
        <v>0</v>
      </c>
      <c r="AM147" s="96">
        <f t="shared" si="367"/>
        <v>0</v>
      </c>
      <c r="AN147" s="96">
        <f t="shared" si="367"/>
        <v>0</v>
      </c>
      <c r="AO147" s="96">
        <f t="shared" si="367"/>
        <v>0</v>
      </c>
      <c r="AP147" s="96">
        <f t="shared" si="367"/>
        <v>0</v>
      </c>
      <c r="AQ147" s="96">
        <f t="shared" si="367"/>
        <v>0</v>
      </c>
      <c r="AR147" s="96">
        <f t="shared" si="367"/>
        <v>0</v>
      </c>
      <c r="AS147" s="96">
        <f t="shared" si="367"/>
        <v>0</v>
      </c>
      <c r="AT147" s="96">
        <f t="shared" si="367"/>
        <v>0</v>
      </c>
      <c r="AU147" s="96">
        <f t="shared" si="367"/>
        <v>0</v>
      </c>
      <c r="AV147" s="96">
        <f t="shared" si="367"/>
        <v>0</v>
      </c>
      <c r="AW147" s="96">
        <f t="shared" si="367"/>
        <v>0</v>
      </c>
      <c r="AX147" s="96">
        <f t="shared" si="367"/>
        <v>0</v>
      </c>
      <c r="AY147" s="96">
        <f t="shared" si="367"/>
        <v>0</v>
      </c>
      <c r="AZ147" s="96">
        <f t="shared" ref="AZ147:CE147" si="368">IF(AZ$3&lt;AZ$73,AZ$82*$K$58*$H$74,0)</f>
        <v>0</v>
      </c>
      <c r="BA147" s="96">
        <f t="shared" si="368"/>
        <v>0</v>
      </c>
      <c r="BB147" s="96">
        <f t="shared" si="368"/>
        <v>0</v>
      </c>
      <c r="BC147" s="96">
        <f t="shared" si="368"/>
        <v>0</v>
      </c>
      <c r="BD147" s="96">
        <f t="shared" si="368"/>
        <v>0</v>
      </c>
      <c r="BE147" s="96">
        <f t="shared" si="368"/>
        <v>0</v>
      </c>
      <c r="BF147" s="96">
        <f t="shared" si="368"/>
        <v>0</v>
      </c>
      <c r="BG147" s="96">
        <f t="shared" si="368"/>
        <v>0</v>
      </c>
      <c r="BH147" s="96">
        <f t="shared" si="368"/>
        <v>0</v>
      </c>
      <c r="BI147" s="96">
        <f t="shared" si="368"/>
        <v>0</v>
      </c>
      <c r="BJ147" s="96">
        <f t="shared" si="368"/>
        <v>0</v>
      </c>
      <c r="BK147" s="96">
        <f t="shared" si="368"/>
        <v>0</v>
      </c>
      <c r="BL147" s="96">
        <f t="shared" si="368"/>
        <v>0</v>
      </c>
      <c r="BM147" s="96">
        <f t="shared" si="368"/>
        <v>0</v>
      </c>
      <c r="BN147" s="96">
        <f t="shared" si="368"/>
        <v>0</v>
      </c>
      <c r="BO147" s="96">
        <f t="shared" si="368"/>
        <v>0</v>
      </c>
      <c r="BP147" s="96">
        <f t="shared" si="368"/>
        <v>0</v>
      </c>
      <c r="BQ147" s="96">
        <f t="shared" si="368"/>
        <v>0</v>
      </c>
      <c r="BR147" s="96">
        <f t="shared" si="368"/>
        <v>0</v>
      </c>
      <c r="BS147" s="96">
        <f t="shared" si="368"/>
        <v>0</v>
      </c>
      <c r="BT147" s="96">
        <f t="shared" si="368"/>
        <v>0</v>
      </c>
      <c r="BU147" s="96">
        <f t="shared" si="368"/>
        <v>0</v>
      </c>
      <c r="BV147" s="96">
        <f t="shared" si="368"/>
        <v>0</v>
      </c>
      <c r="BW147" s="96">
        <f t="shared" si="368"/>
        <v>0</v>
      </c>
      <c r="BX147" s="96">
        <f t="shared" si="368"/>
        <v>0</v>
      </c>
      <c r="BY147" s="96">
        <f t="shared" si="368"/>
        <v>0</v>
      </c>
      <c r="BZ147" s="96">
        <f t="shared" si="368"/>
        <v>0</v>
      </c>
      <c r="CA147" s="96">
        <f t="shared" si="368"/>
        <v>0</v>
      </c>
      <c r="CB147" s="96">
        <f t="shared" si="368"/>
        <v>0</v>
      </c>
      <c r="CC147" s="96">
        <f t="shared" si="368"/>
        <v>0</v>
      </c>
      <c r="CD147" s="96">
        <f t="shared" si="368"/>
        <v>0</v>
      </c>
      <c r="CE147" s="96">
        <f t="shared" si="368"/>
        <v>0</v>
      </c>
      <c r="CF147" s="96">
        <f t="shared" ref="CF147:CU147" si="369">IF(CF$3&lt;CF$73,CF$82*$K$58*$H$74,0)</f>
        <v>0</v>
      </c>
      <c r="CG147" s="96">
        <f t="shared" si="369"/>
        <v>0</v>
      </c>
      <c r="CH147" s="96">
        <f t="shared" si="369"/>
        <v>0</v>
      </c>
      <c r="CI147" s="96">
        <f t="shared" si="369"/>
        <v>0</v>
      </c>
      <c r="CJ147" s="96">
        <f t="shared" si="369"/>
        <v>0</v>
      </c>
      <c r="CK147" s="96">
        <f t="shared" si="369"/>
        <v>0</v>
      </c>
      <c r="CL147" s="96">
        <f t="shared" si="369"/>
        <v>0</v>
      </c>
      <c r="CM147" s="96">
        <f t="shared" si="369"/>
        <v>0</v>
      </c>
      <c r="CN147" s="96">
        <f t="shared" si="369"/>
        <v>0</v>
      </c>
      <c r="CO147" s="96">
        <f t="shared" si="369"/>
        <v>0</v>
      </c>
      <c r="CP147" s="96">
        <f t="shared" si="369"/>
        <v>0</v>
      </c>
      <c r="CQ147" s="96">
        <f t="shared" si="369"/>
        <v>0</v>
      </c>
      <c r="CR147" s="96">
        <f t="shared" si="369"/>
        <v>0</v>
      </c>
      <c r="CS147" s="96">
        <f t="shared" si="369"/>
        <v>0</v>
      </c>
      <c r="CT147" s="96">
        <f t="shared" si="369"/>
        <v>0</v>
      </c>
      <c r="CU147" s="96">
        <f t="shared" si="369"/>
        <v>0</v>
      </c>
    </row>
    <row r="148" spans="17:199" x14ac:dyDescent="0.35">
      <c r="Q148" s="104" t="s">
        <v>216</v>
      </c>
      <c r="R148" s="94"/>
      <c r="S148" s="94"/>
      <c r="T148" s="96">
        <f t="shared" ref="T148:AY148" si="370">IF(AND(T$3&gt;=T$73,T$3&lt;T$74),T$82*$K$58*SUM($H$74:$I$74),0)</f>
        <v>0</v>
      </c>
      <c r="U148" s="96">
        <f t="shared" si="370"/>
        <v>0</v>
      </c>
      <c r="V148" s="96">
        <f t="shared" si="370"/>
        <v>0</v>
      </c>
      <c r="W148" s="96">
        <f t="shared" si="370"/>
        <v>0</v>
      </c>
      <c r="X148" s="96">
        <f t="shared" si="370"/>
        <v>0</v>
      </c>
      <c r="Y148" s="96">
        <f t="shared" si="370"/>
        <v>0</v>
      </c>
      <c r="Z148" s="96">
        <f t="shared" si="370"/>
        <v>0</v>
      </c>
      <c r="AA148" s="96">
        <f t="shared" si="370"/>
        <v>0</v>
      </c>
      <c r="AB148" s="96">
        <f t="shared" si="370"/>
        <v>0</v>
      </c>
      <c r="AC148" s="96">
        <f t="shared" si="370"/>
        <v>0</v>
      </c>
      <c r="AD148" s="96">
        <f t="shared" si="370"/>
        <v>0</v>
      </c>
      <c r="AE148" s="96">
        <f t="shared" si="370"/>
        <v>0</v>
      </c>
      <c r="AF148" s="96">
        <f t="shared" si="370"/>
        <v>0</v>
      </c>
      <c r="AG148" s="96">
        <f t="shared" si="370"/>
        <v>0</v>
      </c>
      <c r="AH148" s="96">
        <f t="shared" si="370"/>
        <v>0</v>
      </c>
      <c r="AI148" s="96">
        <f t="shared" si="370"/>
        <v>0</v>
      </c>
      <c r="AJ148" s="96">
        <f t="shared" si="370"/>
        <v>0</v>
      </c>
      <c r="AK148" s="96">
        <f t="shared" si="370"/>
        <v>0</v>
      </c>
      <c r="AL148" s="96">
        <f t="shared" si="370"/>
        <v>0</v>
      </c>
      <c r="AM148" s="96">
        <f t="shared" si="370"/>
        <v>0</v>
      </c>
      <c r="AN148" s="96">
        <f t="shared" si="370"/>
        <v>0</v>
      </c>
      <c r="AO148" s="96">
        <f t="shared" si="370"/>
        <v>0</v>
      </c>
      <c r="AP148" s="96">
        <f t="shared" si="370"/>
        <v>0</v>
      </c>
      <c r="AQ148" s="96">
        <f t="shared" si="370"/>
        <v>0</v>
      </c>
      <c r="AR148" s="96">
        <f t="shared" si="370"/>
        <v>0</v>
      </c>
      <c r="AS148" s="96">
        <f t="shared" si="370"/>
        <v>0</v>
      </c>
      <c r="AT148" s="96">
        <f t="shared" si="370"/>
        <v>0</v>
      </c>
      <c r="AU148" s="96">
        <f t="shared" si="370"/>
        <v>0</v>
      </c>
      <c r="AV148" s="96">
        <f t="shared" si="370"/>
        <v>0</v>
      </c>
      <c r="AW148" s="96">
        <f t="shared" si="370"/>
        <v>0</v>
      </c>
      <c r="AX148" s="96">
        <f t="shared" si="370"/>
        <v>0</v>
      </c>
      <c r="AY148" s="96">
        <f t="shared" si="370"/>
        <v>0</v>
      </c>
      <c r="AZ148" s="96">
        <f t="shared" ref="AZ148:CE148" si="371">IF(AND(AZ$3&gt;=AZ$73,AZ$3&lt;AZ$74),AZ$82*$K$58*SUM($H$74:$I$74),0)</f>
        <v>0</v>
      </c>
      <c r="BA148" s="96">
        <f t="shared" si="371"/>
        <v>0</v>
      </c>
      <c r="BB148" s="96">
        <f t="shared" si="371"/>
        <v>0</v>
      </c>
      <c r="BC148" s="96">
        <f t="shared" si="371"/>
        <v>0</v>
      </c>
      <c r="BD148" s="96">
        <f t="shared" si="371"/>
        <v>0</v>
      </c>
      <c r="BE148" s="96">
        <f t="shared" si="371"/>
        <v>0</v>
      </c>
      <c r="BF148" s="96">
        <f t="shared" si="371"/>
        <v>0</v>
      </c>
      <c r="BG148" s="96">
        <f t="shared" si="371"/>
        <v>0</v>
      </c>
      <c r="BH148" s="96">
        <f t="shared" si="371"/>
        <v>0</v>
      </c>
      <c r="BI148" s="96">
        <f t="shared" si="371"/>
        <v>0</v>
      </c>
      <c r="BJ148" s="96">
        <f t="shared" si="371"/>
        <v>0</v>
      </c>
      <c r="BK148" s="96">
        <f t="shared" si="371"/>
        <v>0</v>
      </c>
      <c r="BL148" s="96">
        <f t="shared" si="371"/>
        <v>0</v>
      </c>
      <c r="BM148" s="96">
        <f t="shared" si="371"/>
        <v>0</v>
      </c>
      <c r="BN148" s="96">
        <f t="shared" si="371"/>
        <v>0</v>
      </c>
      <c r="BO148" s="96">
        <f t="shared" si="371"/>
        <v>0</v>
      </c>
      <c r="BP148" s="96">
        <f t="shared" si="371"/>
        <v>0</v>
      </c>
      <c r="BQ148" s="96">
        <f t="shared" si="371"/>
        <v>0</v>
      </c>
      <c r="BR148" s="96">
        <f t="shared" si="371"/>
        <v>0</v>
      </c>
      <c r="BS148" s="96">
        <f t="shared" si="371"/>
        <v>0</v>
      </c>
      <c r="BT148" s="96">
        <f t="shared" si="371"/>
        <v>0</v>
      </c>
      <c r="BU148" s="96">
        <f t="shared" si="371"/>
        <v>0</v>
      </c>
      <c r="BV148" s="96">
        <f t="shared" si="371"/>
        <v>0</v>
      </c>
      <c r="BW148" s="96">
        <f t="shared" si="371"/>
        <v>0</v>
      </c>
      <c r="BX148" s="96">
        <f t="shared" si="371"/>
        <v>0</v>
      </c>
      <c r="BY148" s="96">
        <f t="shared" si="371"/>
        <v>0</v>
      </c>
      <c r="BZ148" s="96">
        <f t="shared" si="371"/>
        <v>0</v>
      </c>
      <c r="CA148" s="96">
        <f t="shared" si="371"/>
        <v>0</v>
      </c>
      <c r="CB148" s="96">
        <f t="shared" si="371"/>
        <v>0</v>
      </c>
      <c r="CC148" s="96">
        <f t="shared" si="371"/>
        <v>0</v>
      </c>
      <c r="CD148" s="96">
        <f t="shared" si="371"/>
        <v>0</v>
      </c>
      <c r="CE148" s="96">
        <f t="shared" si="371"/>
        <v>0</v>
      </c>
      <c r="CF148" s="96">
        <f t="shared" ref="CF148:CU148" si="372">IF(AND(CF$3&gt;=CF$73,CF$3&lt;CF$74),CF$82*$K$58*SUM($H$74:$I$74),0)</f>
        <v>0</v>
      </c>
      <c r="CG148" s="96">
        <f t="shared" si="372"/>
        <v>0</v>
      </c>
      <c r="CH148" s="96">
        <f t="shared" si="372"/>
        <v>0</v>
      </c>
      <c r="CI148" s="96">
        <f t="shared" si="372"/>
        <v>0</v>
      </c>
      <c r="CJ148" s="96">
        <f t="shared" si="372"/>
        <v>0</v>
      </c>
      <c r="CK148" s="96">
        <f t="shared" si="372"/>
        <v>0</v>
      </c>
      <c r="CL148" s="96">
        <f t="shared" si="372"/>
        <v>0</v>
      </c>
      <c r="CM148" s="96">
        <f t="shared" si="372"/>
        <v>0</v>
      </c>
      <c r="CN148" s="96">
        <f t="shared" si="372"/>
        <v>0</v>
      </c>
      <c r="CO148" s="96">
        <f t="shared" si="372"/>
        <v>0</v>
      </c>
      <c r="CP148" s="96">
        <f t="shared" si="372"/>
        <v>0</v>
      </c>
      <c r="CQ148" s="96">
        <f t="shared" si="372"/>
        <v>0</v>
      </c>
      <c r="CR148" s="96">
        <f t="shared" si="372"/>
        <v>0</v>
      </c>
      <c r="CS148" s="96">
        <f t="shared" si="372"/>
        <v>0</v>
      </c>
      <c r="CT148" s="96">
        <f t="shared" si="372"/>
        <v>0</v>
      </c>
      <c r="CU148" s="96">
        <f t="shared" si="372"/>
        <v>0</v>
      </c>
    </row>
    <row r="149" spans="17:199" x14ac:dyDescent="0.35">
      <c r="Q149" s="104" t="s">
        <v>217</v>
      </c>
      <c r="R149" s="94"/>
      <c r="S149" s="94"/>
      <c r="T149" s="96">
        <f t="shared" ref="T149:AY149" si="373">IF(AND(T$3&gt;=T$74,T$3&lt;T$75),T$82*$K$58*SUM($H$74:$J$74),0)</f>
        <v>0</v>
      </c>
      <c r="U149" s="96">
        <f t="shared" si="373"/>
        <v>0</v>
      </c>
      <c r="V149" s="96">
        <f t="shared" si="373"/>
        <v>0</v>
      </c>
      <c r="W149" s="96">
        <f t="shared" si="373"/>
        <v>0</v>
      </c>
      <c r="X149" s="96">
        <f t="shared" si="373"/>
        <v>0</v>
      </c>
      <c r="Y149" s="96">
        <f t="shared" si="373"/>
        <v>0</v>
      </c>
      <c r="Z149" s="96">
        <f t="shared" si="373"/>
        <v>0</v>
      </c>
      <c r="AA149" s="96">
        <f t="shared" si="373"/>
        <v>0</v>
      </c>
      <c r="AB149" s="96">
        <f t="shared" si="373"/>
        <v>0</v>
      </c>
      <c r="AC149" s="96">
        <f t="shared" si="373"/>
        <v>0</v>
      </c>
      <c r="AD149" s="96">
        <f t="shared" si="373"/>
        <v>0</v>
      </c>
      <c r="AE149" s="96">
        <f t="shared" si="373"/>
        <v>0</v>
      </c>
      <c r="AF149" s="96">
        <f t="shared" si="373"/>
        <v>0</v>
      </c>
      <c r="AG149" s="96">
        <f t="shared" si="373"/>
        <v>0</v>
      </c>
      <c r="AH149" s="96">
        <f t="shared" si="373"/>
        <v>0</v>
      </c>
      <c r="AI149" s="96">
        <f t="shared" si="373"/>
        <v>0</v>
      </c>
      <c r="AJ149" s="96">
        <f t="shared" si="373"/>
        <v>0</v>
      </c>
      <c r="AK149" s="96">
        <f t="shared" si="373"/>
        <v>0</v>
      </c>
      <c r="AL149" s="96">
        <f t="shared" si="373"/>
        <v>0</v>
      </c>
      <c r="AM149" s="96">
        <f t="shared" si="373"/>
        <v>0</v>
      </c>
      <c r="AN149" s="96">
        <f t="shared" si="373"/>
        <v>0</v>
      </c>
      <c r="AO149" s="96">
        <f t="shared" si="373"/>
        <v>0</v>
      </c>
      <c r="AP149" s="96">
        <f t="shared" si="373"/>
        <v>0</v>
      </c>
      <c r="AQ149" s="96">
        <f t="shared" si="373"/>
        <v>0</v>
      </c>
      <c r="AR149" s="96">
        <f t="shared" si="373"/>
        <v>0</v>
      </c>
      <c r="AS149" s="96">
        <f t="shared" si="373"/>
        <v>0</v>
      </c>
      <c r="AT149" s="96">
        <f t="shared" si="373"/>
        <v>0</v>
      </c>
      <c r="AU149" s="96">
        <f t="shared" si="373"/>
        <v>0</v>
      </c>
      <c r="AV149" s="96">
        <f t="shared" si="373"/>
        <v>0</v>
      </c>
      <c r="AW149" s="96">
        <f t="shared" si="373"/>
        <v>0</v>
      </c>
      <c r="AX149" s="96">
        <f t="shared" si="373"/>
        <v>0</v>
      </c>
      <c r="AY149" s="96">
        <f t="shared" si="373"/>
        <v>0</v>
      </c>
      <c r="AZ149" s="96">
        <f t="shared" ref="AZ149:CE149" si="374">IF(AND(AZ$3&gt;=AZ$74,AZ$3&lt;AZ$75),AZ$82*$K$58*SUM($H$74:$J$74),0)</f>
        <v>0</v>
      </c>
      <c r="BA149" s="96">
        <f t="shared" si="374"/>
        <v>0</v>
      </c>
      <c r="BB149" s="96">
        <f t="shared" si="374"/>
        <v>0</v>
      </c>
      <c r="BC149" s="96">
        <f t="shared" si="374"/>
        <v>0</v>
      </c>
      <c r="BD149" s="96">
        <f t="shared" si="374"/>
        <v>0</v>
      </c>
      <c r="BE149" s="96">
        <f t="shared" si="374"/>
        <v>0</v>
      </c>
      <c r="BF149" s="96">
        <f t="shared" si="374"/>
        <v>0</v>
      </c>
      <c r="BG149" s="96">
        <f t="shared" si="374"/>
        <v>0</v>
      </c>
      <c r="BH149" s="96">
        <f t="shared" si="374"/>
        <v>0</v>
      </c>
      <c r="BI149" s="96">
        <f t="shared" si="374"/>
        <v>0</v>
      </c>
      <c r="BJ149" s="96">
        <f t="shared" si="374"/>
        <v>0</v>
      </c>
      <c r="BK149" s="96">
        <f t="shared" si="374"/>
        <v>0</v>
      </c>
      <c r="BL149" s="96">
        <f t="shared" si="374"/>
        <v>0</v>
      </c>
      <c r="BM149" s="96">
        <f t="shared" si="374"/>
        <v>0</v>
      </c>
      <c r="BN149" s="96">
        <f t="shared" si="374"/>
        <v>0</v>
      </c>
      <c r="BO149" s="96">
        <f t="shared" si="374"/>
        <v>0</v>
      </c>
      <c r="BP149" s="96">
        <f t="shared" si="374"/>
        <v>0</v>
      </c>
      <c r="BQ149" s="96">
        <f t="shared" si="374"/>
        <v>0</v>
      </c>
      <c r="BR149" s="96">
        <f t="shared" si="374"/>
        <v>0</v>
      </c>
      <c r="BS149" s="96">
        <f t="shared" si="374"/>
        <v>0</v>
      </c>
      <c r="BT149" s="96">
        <f t="shared" si="374"/>
        <v>0</v>
      </c>
      <c r="BU149" s="96">
        <f t="shared" si="374"/>
        <v>0</v>
      </c>
      <c r="BV149" s="96">
        <f t="shared" si="374"/>
        <v>0</v>
      </c>
      <c r="BW149" s="96">
        <f t="shared" si="374"/>
        <v>0</v>
      </c>
      <c r="BX149" s="96">
        <f t="shared" si="374"/>
        <v>0</v>
      </c>
      <c r="BY149" s="96">
        <f t="shared" si="374"/>
        <v>0</v>
      </c>
      <c r="BZ149" s="96">
        <f t="shared" si="374"/>
        <v>0</v>
      </c>
      <c r="CA149" s="96">
        <f t="shared" si="374"/>
        <v>0</v>
      </c>
      <c r="CB149" s="96">
        <f t="shared" si="374"/>
        <v>0</v>
      </c>
      <c r="CC149" s="96">
        <f t="shared" si="374"/>
        <v>0</v>
      </c>
      <c r="CD149" s="96">
        <f t="shared" si="374"/>
        <v>0</v>
      </c>
      <c r="CE149" s="96">
        <f t="shared" si="374"/>
        <v>0</v>
      </c>
      <c r="CF149" s="96">
        <f t="shared" ref="CF149:CU149" si="375">IF(AND(CF$3&gt;=CF$74,CF$3&lt;CF$75),CF$82*$K$58*SUM($H$74:$J$74),0)</f>
        <v>0</v>
      </c>
      <c r="CG149" s="96">
        <f t="shared" si="375"/>
        <v>0</v>
      </c>
      <c r="CH149" s="96">
        <f t="shared" si="375"/>
        <v>0</v>
      </c>
      <c r="CI149" s="96">
        <f t="shared" si="375"/>
        <v>0</v>
      </c>
      <c r="CJ149" s="96">
        <f t="shared" si="375"/>
        <v>0</v>
      </c>
      <c r="CK149" s="96">
        <f t="shared" si="375"/>
        <v>0</v>
      </c>
      <c r="CL149" s="96">
        <f t="shared" si="375"/>
        <v>0</v>
      </c>
      <c r="CM149" s="96">
        <f t="shared" si="375"/>
        <v>0</v>
      </c>
      <c r="CN149" s="96">
        <f t="shared" si="375"/>
        <v>0</v>
      </c>
      <c r="CO149" s="96">
        <f t="shared" si="375"/>
        <v>0</v>
      </c>
      <c r="CP149" s="96">
        <f t="shared" si="375"/>
        <v>0</v>
      </c>
      <c r="CQ149" s="96">
        <f t="shared" si="375"/>
        <v>0</v>
      </c>
      <c r="CR149" s="96">
        <f t="shared" si="375"/>
        <v>0</v>
      </c>
      <c r="CS149" s="96">
        <f t="shared" si="375"/>
        <v>0</v>
      </c>
      <c r="CT149" s="96">
        <f t="shared" si="375"/>
        <v>0</v>
      </c>
      <c r="CU149" s="96">
        <f t="shared" si="375"/>
        <v>0</v>
      </c>
    </row>
    <row r="150" spans="17:199" x14ac:dyDescent="0.35">
      <c r="Q150" s="104" t="s">
        <v>218</v>
      </c>
      <c r="R150" s="94"/>
      <c r="S150" s="94"/>
      <c r="T150" s="96">
        <f t="shared" ref="T150:AY150" si="376">IF(T$3&gt;=T$75,T$82*$K$58*SUM($H$74:$K$74),0)</f>
        <v>0</v>
      </c>
      <c r="U150" s="96">
        <f t="shared" si="376"/>
        <v>0</v>
      </c>
      <c r="V150" s="96">
        <f t="shared" si="376"/>
        <v>0</v>
      </c>
      <c r="W150" s="96">
        <f t="shared" si="376"/>
        <v>0</v>
      </c>
      <c r="X150" s="96">
        <f t="shared" si="376"/>
        <v>0</v>
      </c>
      <c r="Y150" s="96">
        <f t="shared" si="376"/>
        <v>0</v>
      </c>
      <c r="Z150" s="96">
        <f t="shared" si="376"/>
        <v>0</v>
      </c>
      <c r="AA150" s="96">
        <f t="shared" si="376"/>
        <v>0</v>
      </c>
      <c r="AB150" s="96">
        <f t="shared" si="376"/>
        <v>0</v>
      </c>
      <c r="AC150" s="96">
        <f t="shared" si="376"/>
        <v>0</v>
      </c>
      <c r="AD150" s="96">
        <f t="shared" si="376"/>
        <v>0</v>
      </c>
      <c r="AE150" s="96">
        <f t="shared" si="376"/>
        <v>0</v>
      </c>
      <c r="AF150" s="96">
        <f t="shared" si="376"/>
        <v>0</v>
      </c>
      <c r="AG150" s="96">
        <f t="shared" si="376"/>
        <v>0</v>
      </c>
      <c r="AH150" s="96">
        <f t="shared" si="376"/>
        <v>0</v>
      </c>
      <c r="AI150" s="96">
        <f t="shared" si="376"/>
        <v>0</v>
      </c>
      <c r="AJ150" s="96">
        <f t="shared" si="376"/>
        <v>0</v>
      </c>
      <c r="AK150" s="96">
        <f t="shared" si="376"/>
        <v>0</v>
      </c>
      <c r="AL150" s="96">
        <f t="shared" si="376"/>
        <v>0</v>
      </c>
      <c r="AM150" s="96">
        <f t="shared" si="376"/>
        <v>0</v>
      </c>
      <c r="AN150" s="96">
        <f t="shared" si="376"/>
        <v>0</v>
      </c>
      <c r="AO150" s="96">
        <f t="shared" si="376"/>
        <v>0</v>
      </c>
      <c r="AP150" s="96">
        <f t="shared" si="376"/>
        <v>0</v>
      </c>
      <c r="AQ150" s="96">
        <f t="shared" ca="1" si="376"/>
        <v>24839999.999999993</v>
      </c>
      <c r="AR150" s="96">
        <f t="shared" ca="1" si="376"/>
        <v>24839999.999999993</v>
      </c>
      <c r="AS150" s="96">
        <f t="shared" ca="1" si="376"/>
        <v>24839999.999999993</v>
      </c>
      <c r="AT150" s="96">
        <f t="shared" ca="1" si="376"/>
        <v>24839999.999999993</v>
      </c>
      <c r="AU150" s="96">
        <f t="shared" ca="1" si="376"/>
        <v>24839999.999999993</v>
      </c>
      <c r="AV150" s="96">
        <f t="shared" ca="1" si="376"/>
        <v>24839999.999999993</v>
      </c>
      <c r="AW150" s="96">
        <f t="shared" ca="1" si="376"/>
        <v>24839999.999999993</v>
      </c>
      <c r="AX150" s="96">
        <f t="shared" si="376"/>
        <v>0</v>
      </c>
      <c r="AY150" s="96">
        <f t="shared" si="376"/>
        <v>0</v>
      </c>
      <c r="AZ150" s="96">
        <f t="shared" ref="AZ150:CE150" si="377">IF(AZ$3&gt;=AZ$75,AZ$82*$K$58*SUM($H$74:$K$74),0)</f>
        <v>0</v>
      </c>
      <c r="BA150" s="96">
        <f t="shared" si="377"/>
        <v>0</v>
      </c>
      <c r="BB150" s="96">
        <f t="shared" si="377"/>
        <v>0</v>
      </c>
      <c r="BC150" s="96">
        <f t="shared" si="377"/>
        <v>0</v>
      </c>
      <c r="BD150" s="96">
        <f t="shared" si="377"/>
        <v>0</v>
      </c>
      <c r="BE150" s="96">
        <f t="shared" si="377"/>
        <v>0</v>
      </c>
      <c r="BF150" s="96">
        <f t="shared" si="377"/>
        <v>0</v>
      </c>
      <c r="BG150" s="96">
        <f t="shared" si="377"/>
        <v>0</v>
      </c>
      <c r="BH150" s="96">
        <f t="shared" si="377"/>
        <v>0</v>
      </c>
      <c r="BI150" s="96">
        <f t="shared" si="377"/>
        <v>0</v>
      </c>
      <c r="BJ150" s="96">
        <f t="shared" si="377"/>
        <v>0</v>
      </c>
      <c r="BK150" s="96">
        <f t="shared" si="377"/>
        <v>0</v>
      </c>
      <c r="BL150" s="96">
        <f t="shared" si="377"/>
        <v>0</v>
      </c>
      <c r="BM150" s="96">
        <f t="shared" si="377"/>
        <v>0</v>
      </c>
      <c r="BN150" s="96">
        <f t="shared" si="377"/>
        <v>0</v>
      </c>
      <c r="BO150" s="96">
        <f t="shared" si="377"/>
        <v>0</v>
      </c>
      <c r="BP150" s="96">
        <f t="shared" si="377"/>
        <v>0</v>
      </c>
      <c r="BQ150" s="96">
        <f t="shared" si="377"/>
        <v>0</v>
      </c>
      <c r="BR150" s="96">
        <f t="shared" si="377"/>
        <v>0</v>
      </c>
      <c r="BS150" s="96">
        <f t="shared" si="377"/>
        <v>0</v>
      </c>
      <c r="BT150" s="96">
        <f t="shared" si="377"/>
        <v>0</v>
      </c>
      <c r="BU150" s="96">
        <f t="shared" si="377"/>
        <v>0</v>
      </c>
      <c r="BV150" s="96">
        <f t="shared" si="377"/>
        <v>0</v>
      </c>
      <c r="BW150" s="96">
        <f t="shared" si="377"/>
        <v>0</v>
      </c>
      <c r="BX150" s="96">
        <f t="shared" si="377"/>
        <v>0</v>
      </c>
      <c r="BY150" s="96">
        <f t="shared" si="377"/>
        <v>0</v>
      </c>
      <c r="BZ150" s="96">
        <f t="shared" si="377"/>
        <v>0</v>
      </c>
      <c r="CA150" s="96">
        <f t="shared" si="377"/>
        <v>0</v>
      </c>
      <c r="CB150" s="96">
        <f t="shared" si="377"/>
        <v>0</v>
      </c>
      <c r="CC150" s="96">
        <f t="shared" si="377"/>
        <v>0</v>
      </c>
      <c r="CD150" s="96">
        <f t="shared" si="377"/>
        <v>0</v>
      </c>
      <c r="CE150" s="96">
        <f t="shared" si="377"/>
        <v>0</v>
      </c>
      <c r="CF150" s="96">
        <f t="shared" ref="CF150:CU150" si="378">IF(CF$3&gt;=CF$75,CF$82*$K$58*SUM($H$74:$K$74),0)</f>
        <v>0</v>
      </c>
      <c r="CG150" s="96">
        <f t="shared" si="378"/>
        <v>0</v>
      </c>
      <c r="CH150" s="96">
        <f t="shared" si="378"/>
        <v>0</v>
      </c>
      <c r="CI150" s="96">
        <f t="shared" si="378"/>
        <v>0</v>
      </c>
      <c r="CJ150" s="96">
        <f t="shared" si="378"/>
        <v>0</v>
      </c>
      <c r="CK150" s="96">
        <f t="shared" si="378"/>
        <v>0</v>
      </c>
      <c r="CL150" s="96">
        <f t="shared" si="378"/>
        <v>0</v>
      </c>
      <c r="CM150" s="96">
        <f t="shared" si="378"/>
        <v>0</v>
      </c>
      <c r="CN150" s="96">
        <f t="shared" si="378"/>
        <v>0</v>
      </c>
      <c r="CO150" s="96">
        <f t="shared" si="378"/>
        <v>0</v>
      </c>
      <c r="CP150" s="96">
        <f t="shared" si="378"/>
        <v>0</v>
      </c>
      <c r="CQ150" s="96">
        <f t="shared" si="378"/>
        <v>0</v>
      </c>
      <c r="CR150" s="96">
        <f t="shared" si="378"/>
        <v>0</v>
      </c>
      <c r="CS150" s="96">
        <f t="shared" si="378"/>
        <v>0</v>
      </c>
      <c r="CT150" s="96">
        <f t="shared" si="378"/>
        <v>0</v>
      </c>
      <c r="CU150" s="96">
        <f t="shared" si="378"/>
        <v>0</v>
      </c>
    </row>
    <row r="151" spans="17:199" x14ac:dyDescent="0.35">
      <c r="Q151" s="103" t="s">
        <v>0</v>
      </c>
      <c r="R151" s="105">
        <f ca="1">SUM(T151:CU151)</f>
        <v>173879999.99999997</v>
      </c>
      <c r="S151" s="97"/>
      <c r="T151" s="108">
        <f>SUM(T147:T150)</f>
        <v>0</v>
      </c>
      <c r="U151" s="108">
        <f t="shared" ref="U151:CF151" si="379">SUM(U147:U150)</f>
        <v>0</v>
      </c>
      <c r="V151" s="108">
        <f t="shared" si="379"/>
        <v>0</v>
      </c>
      <c r="W151" s="108">
        <f t="shared" si="379"/>
        <v>0</v>
      </c>
      <c r="X151" s="108">
        <f t="shared" si="379"/>
        <v>0</v>
      </c>
      <c r="Y151" s="108">
        <f t="shared" si="379"/>
        <v>0</v>
      </c>
      <c r="Z151" s="108">
        <f t="shared" si="379"/>
        <v>0</v>
      </c>
      <c r="AA151" s="108">
        <f t="shared" si="379"/>
        <v>0</v>
      </c>
      <c r="AB151" s="108">
        <f t="shared" si="379"/>
        <v>0</v>
      </c>
      <c r="AC151" s="108">
        <f t="shared" si="379"/>
        <v>0</v>
      </c>
      <c r="AD151" s="108">
        <f t="shared" si="379"/>
        <v>0</v>
      </c>
      <c r="AE151" s="108">
        <f t="shared" si="379"/>
        <v>0</v>
      </c>
      <c r="AF151" s="108">
        <f t="shared" si="379"/>
        <v>0</v>
      </c>
      <c r="AG151" s="108">
        <f t="shared" si="379"/>
        <v>0</v>
      </c>
      <c r="AH151" s="108">
        <f t="shared" si="379"/>
        <v>0</v>
      </c>
      <c r="AI151" s="108">
        <f t="shared" si="379"/>
        <v>0</v>
      </c>
      <c r="AJ151" s="108">
        <f t="shared" si="379"/>
        <v>0</v>
      </c>
      <c r="AK151" s="108">
        <f t="shared" si="379"/>
        <v>0</v>
      </c>
      <c r="AL151" s="108">
        <f t="shared" si="379"/>
        <v>0</v>
      </c>
      <c r="AM151" s="108">
        <f t="shared" si="379"/>
        <v>0</v>
      </c>
      <c r="AN151" s="108">
        <f t="shared" si="379"/>
        <v>0</v>
      </c>
      <c r="AO151" s="108">
        <f t="shared" si="379"/>
        <v>0</v>
      </c>
      <c r="AP151" s="108">
        <f t="shared" si="379"/>
        <v>0</v>
      </c>
      <c r="AQ151" s="108">
        <f t="shared" ca="1" si="379"/>
        <v>24839999.999999993</v>
      </c>
      <c r="AR151" s="108">
        <f t="shared" ca="1" si="379"/>
        <v>24839999.999999993</v>
      </c>
      <c r="AS151" s="108">
        <f t="shared" ca="1" si="379"/>
        <v>24839999.999999993</v>
      </c>
      <c r="AT151" s="108">
        <f t="shared" ca="1" si="379"/>
        <v>24839999.999999993</v>
      </c>
      <c r="AU151" s="108">
        <f t="shared" ca="1" si="379"/>
        <v>24839999.999999993</v>
      </c>
      <c r="AV151" s="108">
        <f t="shared" ca="1" si="379"/>
        <v>24839999.999999993</v>
      </c>
      <c r="AW151" s="108">
        <f t="shared" ca="1" si="379"/>
        <v>24839999.999999993</v>
      </c>
      <c r="AX151" s="108">
        <f t="shared" si="379"/>
        <v>0</v>
      </c>
      <c r="AY151" s="108">
        <f t="shared" si="379"/>
        <v>0</v>
      </c>
      <c r="AZ151" s="108">
        <f t="shared" si="379"/>
        <v>0</v>
      </c>
      <c r="BA151" s="108">
        <f t="shared" si="379"/>
        <v>0</v>
      </c>
      <c r="BB151" s="108">
        <f t="shared" si="379"/>
        <v>0</v>
      </c>
      <c r="BC151" s="108">
        <f t="shared" si="379"/>
        <v>0</v>
      </c>
      <c r="BD151" s="108">
        <f t="shared" si="379"/>
        <v>0</v>
      </c>
      <c r="BE151" s="108">
        <f t="shared" si="379"/>
        <v>0</v>
      </c>
      <c r="BF151" s="108">
        <f t="shared" si="379"/>
        <v>0</v>
      </c>
      <c r="BG151" s="108">
        <f t="shared" si="379"/>
        <v>0</v>
      </c>
      <c r="BH151" s="108">
        <f t="shared" si="379"/>
        <v>0</v>
      </c>
      <c r="BI151" s="108">
        <f t="shared" si="379"/>
        <v>0</v>
      </c>
      <c r="BJ151" s="108">
        <f t="shared" si="379"/>
        <v>0</v>
      </c>
      <c r="BK151" s="108">
        <f t="shared" si="379"/>
        <v>0</v>
      </c>
      <c r="BL151" s="108">
        <f t="shared" si="379"/>
        <v>0</v>
      </c>
      <c r="BM151" s="108">
        <f t="shared" si="379"/>
        <v>0</v>
      </c>
      <c r="BN151" s="108">
        <f t="shared" si="379"/>
        <v>0</v>
      </c>
      <c r="BO151" s="108">
        <f t="shared" si="379"/>
        <v>0</v>
      </c>
      <c r="BP151" s="108">
        <f t="shared" si="379"/>
        <v>0</v>
      </c>
      <c r="BQ151" s="108">
        <f t="shared" si="379"/>
        <v>0</v>
      </c>
      <c r="BR151" s="108">
        <f t="shared" si="379"/>
        <v>0</v>
      </c>
      <c r="BS151" s="108">
        <f t="shared" si="379"/>
        <v>0</v>
      </c>
      <c r="BT151" s="108">
        <f t="shared" si="379"/>
        <v>0</v>
      </c>
      <c r="BU151" s="108">
        <f t="shared" si="379"/>
        <v>0</v>
      </c>
      <c r="BV151" s="108">
        <f t="shared" si="379"/>
        <v>0</v>
      </c>
      <c r="BW151" s="108">
        <f t="shared" si="379"/>
        <v>0</v>
      </c>
      <c r="BX151" s="108">
        <f t="shared" si="379"/>
        <v>0</v>
      </c>
      <c r="BY151" s="108">
        <f t="shared" si="379"/>
        <v>0</v>
      </c>
      <c r="BZ151" s="108">
        <f t="shared" si="379"/>
        <v>0</v>
      </c>
      <c r="CA151" s="108">
        <f t="shared" si="379"/>
        <v>0</v>
      </c>
      <c r="CB151" s="108">
        <f t="shared" si="379"/>
        <v>0</v>
      </c>
      <c r="CC151" s="108">
        <f t="shared" si="379"/>
        <v>0</v>
      </c>
      <c r="CD151" s="108">
        <f t="shared" si="379"/>
        <v>0</v>
      </c>
      <c r="CE151" s="108">
        <f t="shared" si="379"/>
        <v>0</v>
      </c>
      <c r="CF151" s="108">
        <f t="shared" si="379"/>
        <v>0</v>
      </c>
      <c r="CG151" s="108">
        <f t="shared" ref="CG151:CU151" si="380">SUM(CG147:CG150)</f>
        <v>0</v>
      </c>
      <c r="CH151" s="108">
        <f t="shared" si="380"/>
        <v>0</v>
      </c>
      <c r="CI151" s="108">
        <f t="shared" si="380"/>
        <v>0</v>
      </c>
      <c r="CJ151" s="108">
        <f t="shared" si="380"/>
        <v>0</v>
      </c>
      <c r="CK151" s="108">
        <f t="shared" si="380"/>
        <v>0</v>
      </c>
      <c r="CL151" s="108">
        <f t="shared" si="380"/>
        <v>0</v>
      </c>
      <c r="CM151" s="108">
        <f t="shared" si="380"/>
        <v>0</v>
      </c>
      <c r="CN151" s="108">
        <f t="shared" si="380"/>
        <v>0</v>
      </c>
      <c r="CO151" s="108">
        <f t="shared" si="380"/>
        <v>0</v>
      </c>
      <c r="CP151" s="108">
        <f t="shared" si="380"/>
        <v>0</v>
      </c>
      <c r="CQ151" s="108">
        <f t="shared" si="380"/>
        <v>0</v>
      </c>
      <c r="CR151" s="108">
        <f t="shared" si="380"/>
        <v>0</v>
      </c>
      <c r="CS151" s="108">
        <f t="shared" si="380"/>
        <v>0</v>
      </c>
      <c r="CT151" s="108">
        <f t="shared" si="380"/>
        <v>0</v>
      </c>
      <c r="CU151" s="108">
        <f t="shared" si="380"/>
        <v>0</v>
      </c>
      <c r="CW151" s="94"/>
      <c r="CX151" s="94"/>
      <c r="CY151" s="94"/>
      <c r="CZ151" s="94"/>
      <c r="DA151" s="94"/>
      <c r="DB151" s="94"/>
      <c r="DC151" s="94"/>
      <c r="DD151" s="94"/>
      <c r="DE151" s="94"/>
      <c r="DF151" s="94"/>
      <c r="DG151" s="94"/>
      <c r="DH151" s="94"/>
      <c r="DI151" s="94"/>
      <c r="DJ151" s="94"/>
      <c r="DK151" s="94"/>
      <c r="DL151" s="94"/>
      <c r="DM151" s="94"/>
      <c r="DN151" s="94"/>
      <c r="DO151" s="94"/>
      <c r="DP151" s="94"/>
      <c r="DQ151" s="94"/>
      <c r="DR151" s="94"/>
      <c r="DS151" s="94"/>
      <c r="DT151" s="94"/>
      <c r="DU151" s="94"/>
      <c r="DV151" s="94"/>
      <c r="DW151" s="94"/>
      <c r="DX151" s="94"/>
      <c r="DY151" s="94"/>
      <c r="DZ151" s="94"/>
      <c r="EA151" s="94"/>
      <c r="EB151" s="94"/>
      <c r="EC151" s="94"/>
      <c r="ED151" s="94"/>
      <c r="EE151" s="94"/>
      <c r="EF151" s="94"/>
      <c r="EG151" s="94"/>
      <c r="EH151" s="94"/>
      <c r="EI151" s="94"/>
      <c r="EJ151" s="94"/>
      <c r="EK151" s="94"/>
      <c r="EL151" s="94"/>
      <c r="EM151" s="94"/>
      <c r="EN151" s="94"/>
      <c r="EO151" s="94"/>
      <c r="EP151" s="94"/>
      <c r="EQ151" s="94"/>
      <c r="ER151" s="94"/>
      <c r="ES151" s="94"/>
      <c r="ET151" s="94"/>
      <c r="EU151" s="94"/>
      <c r="EV151" s="94"/>
      <c r="EW151" s="94"/>
      <c r="EX151" s="94"/>
      <c r="EY151" s="94"/>
      <c r="EZ151" s="94"/>
      <c r="FA151" s="94"/>
      <c r="FB151" s="94"/>
      <c r="FC151" s="94"/>
      <c r="FD151" s="94"/>
      <c r="FE151" s="94"/>
      <c r="FF151" s="94"/>
      <c r="FG151" s="94"/>
      <c r="FH151" s="94"/>
      <c r="FI151" s="94"/>
      <c r="FJ151" s="94"/>
      <c r="FK151" s="94"/>
      <c r="FL151" s="94"/>
      <c r="FM151" s="94"/>
      <c r="FN151" s="94"/>
      <c r="FO151" s="94"/>
      <c r="FP151" s="94"/>
      <c r="FQ151" s="94"/>
      <c r="FR151" s="94"/>
      <c r="FS151" s="94"/>
      <c r="FT151" s="94"/>
      <c r="FU151" s="94"/>
      <c r="FV151" s="94"/>
      <c r="FW151" s="94"/>
      <c r="FX151" s="94"/>
      <c r="FY151" s="94"/>
      <c r="FZ151" s="94"/>
      <c r="GA151" s="94"/>
      <c r="GB151" s="94"/>
      <c r="GC151" s="94"/>
      <c r="GD151" s="94"/>
      <c r="GE151" s="94"/>
      <c r="GF151" s="94"/>
      <c r="GG151" s="94"/>
      <c r="GH151" s="94"/>
      <c r="GI151" s="94"/>
      <c r="GJ151" s="94"/>
      <c r="GK151" s="94"/>
      <c r="GL151" s="94"/>
      <c r="GM151" s="94"/>
      <c r="GN151" s="94"/>
      <c r="GO151" s="94"/>
      <c r="GP151" s="94"/>
      <c r="GQ151" s="94"/>
    </row>
    <row r="152" spans="17:199" x14ac:dyDescent="0.35"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94"/>
      <c r="AW152" s="94"/>
      <c r="AX152" s="94"/>
      <c r="AY152" s="94"/>
      <c r="AZ152" s="94"/>
      <c r="BA152" s="94"/>
      <c r="BB152" s="94"/>
      <c r="BC152" s="94"/>
      <c r="BD152" s="94"/>
      <c r="BE152" s="94"/>
      <c r="BF152" s="94"/>
      <c r="BG152" s="94"/>
      <c r="BH152" s="94"/>
      <c r="BI152" s="94"/>
      <c r="BJ152" s="94"/>
      <c r="BK152" s="94"/>
      <c r="BL152" s="94"/>
      <c r="BM152" s="94"/>
      <c r="BN152" s="94"/>
      <c r="BO152" s="94"/>
      <c r="BP152" s="94"/>
      <c r="BQ152" s="94"/>
      <c r="BR152" s="94"/>
      <c r="BS152" s="94"/>
      <c r="BT152" s="94"/>
      <c r="BU152" s="94"/>
      <c r="BV152" s="94"/>
      <c r="BW152" s="94"/>
      <c r="BX152" s="94"/>
      <c r="BY152" s="94"/>
      <c r="BZ152" s="94"/>
      <c r="CA152" s="94"/>
      <c r="CB152" s="94"/>
      <c r="CC152" s="94"/>
      <c r="CD152" s="94"/>
      <c r="CE152" s="94"/>
      <c r="CF152" s="94"/>
      <c r="CG152" s="94"/>
      <c r="CH152" s="94"/>
      <c r="CI152" s="94"/>
      <c r="CJ152" s="94"/>
      <c r="CK152" s="94"/>
      <c r="CL152" s="94"/>
      <c r="CM152" s="94"/>
      <c r="CN152" s="94"/>
      <c r="CO152" s="94"/>
      <c r="CP152" s="94"/>
      <c r="CQ152" s="94"/>
      <c r="CR152" s="94"/>
      <c r="CS152" s="94"/>
      <c r="CT152" s="94"/>
      <c r="CU152" s="94"/>
      <c r="CW152" s="94"/>
      <c r="CX152" s="94"/>
      <c r="CY152" s="94"/>
      <c r="CZ152" s="94"/>
      <c r="DA152" s="94"/>
      <c r="DB152" s="94"/>
      <c r="DC152" s="94"/>
      <c r="DD152" s="94"/>
      <c r="DE152" s="94"/>
      <c r="DF152" s="94"/>
      <c r="DG152" s="94"/>
      <c r="DH152" s="94"/>
      <c r="DI152" s="94"/>
      <c r="DJ152" s="94"/>
      <c r="DK152" s="94"/>
      <c r="DL152" s="94"/>
      <c r="DM152" s="94"/>
      <c r="DN152" s="94"/>
      <c r="DO152" s="94"/>
      <c r="DP152" s="94"/>
      <c r="DQ152" s="94"/>
      <c r="DR152" s="94"/>
      <c r="DS152" s="94"/>
      <c r="DT152" s="94"/>
      <c r="DU152" s="94"/>
      <c r="DV152" s="94"/>
      <c r="DW152" s="94"/>
      <c r="DX152" s="94"/>
      <c r="DY152" s="94"/>
      <c r="DZ152" s="94"/>
      <c r="EA152" s="94"/>
      <c r="EB152" s="94"/>
      <c r="EC152" s="94"/>
      <c r="ED152" s="94"/>
      <c r="EE152" s="94"/>
      <c r="EF152" s="94"/>
      <c r="EG152" s="94"/>
      <c r="EH152" s="94"/>
      <c r="EI152" s="94"/>
      <c r="EJ152" s="94"/>
      <c r="EK152" s="94"/>
      <c r="EL152" s="94"/>
      <c r="EM152" s="94"/>
      <c r="EN152" s="94"/>
      <c r="EO152" s="94"/>
      <c r="EP152" s="94"/>
      <c r="EQ152" s="94"/>
      <c r="ER152" s="94"/>
      <c r="ES152" s="94"/>
      <c r="ET152" s="94"/>
      <c r="EU152" s="94"/>
      <c r="EV152" s="94"/>
      <c r="EW152" s="94"/>
      <c r="EX152" s="94"/>
      <c r="EY152" s="94"/>
      <c r="EZ152" s="94"/>
      <c r="FA152" s="94"/>
      <c r="FB152" s="94"/>
      <c r="FC152" s="94"/>
      <c r="FD152" s="94"/>
      <c r="FE152" s="94"/>
      <c r="FF152" s="94"/>
      <c r="FG152" s="94"/>
      <c r="FH152" s="94"/>
      <c r="FI152" s="94"/>
      <c r="FJ152" s="94"/>
      <c r="FK152" s="94"/>
      <c r="FL152" s="94"/>
      <c r="FM152" s="94"/>
      <c r="FN152" s="94"/>
      <c r="FO152" s="94"/>
      <c r="FP152" s="94"/>
      <c r="FQ152" s="94"/>
      <c r="FR152" s="94"/>
      <c r="FS152" s="94"/>
      <c r="FT152" s="94"/>
      <c r="FU152" s="94"/>
      <c r="FV152" s="94"/>
      <c r="FW152" s="94"/>
      <c r="FX152" s="94"/>
      <c r="FY152" s="94"/>
      <c r="FZ152" s="94"/>
      <c r="GA152" s="94"/>
      <c r="GB152" s="94"/>
      <c r="GC152" s="94"/>
      <c r="GD152" s="94"/>
      <c r="GE152" s="94"/>
      <c r="GF152" s="94"/>
      <c r="GG152" s="94"/>
      <c r="GH152" s="94"/>
      <c r="GI152" s="94"/>
      <c r="GJ152" s="94"/>
      <c r="GK152" s="94"/>
      <c r="GL152" s="94"/>
      <c r="GM152" s="94"/>
      <c r="GN152" s="94"/>
      <c r="GO152" s="94"/>
      <c r="GP152" s="94"/>
      <c r="GQ152" s="94"/>
    </row>
    <row r="153" spans="17:199" x14ac:dyDescent="0.35">
      <c r="Q153" s="103" t="s">
        <v>134</v>
      </c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4"/>
      <c r="AZ153" s="94"/>
      <c r="BA153" s="94"/>
      <c r="BB153" s="94"/>
      <c r="BC153" s="94"/>
      <c r="BD153" s="94"/>
      <c r="BE153" s="94"/>
      <c r="BF153" s="94"/>
      <c r="BG153" s="94"/>
      <c r="BH153" s="94"/>
      <c r="BI153" s="94"/>
      <c r="BJ153" s="94"/>
      <c r="BK153" s="94"/>
      <c r="BL153" s="94"/>
      <c r="BM153" s="94"/>
      <c r="BN153" s="94"/>
      <c r="BO153" s="94"/>
      <c r="BP153" s="94"/>
      <c r="BQ153" s="94"/>
      <c r="BR153" s="94"/>
      <c r="BS153" s="94"/>
      <c r="BT153" s="94"/>
      <c r="BU153" s="94"/>
      <c r="BV153" s="94"/>
      <c r="BW153" s="94"/>
      <c r="BX153" s="94"/>
      <c r="BY153" s="94"/>
      <c r="BZ153" s="94"/>
      <c r="CA153" s="94"/>
      <c r="CB153" s="94"/>
      <c r="CC153" s="94"/>
      <c r="CD153" s="94"/>
      <c r="CE153" s="94"/>
      <c r="CF153" s="94"/>
      <c r="CG153" s="94"/>
      <c r="CH153" s="94"/>
      <c r="CI153" s="94"/>
      <c r="CJ153" s="94"/>
      <c r="CK153" s="94"/>
      <c r="CL153" s="94"/>
      <c r="CM153" s="94"/>
      <c r="CN153" s="94"/>
      <c r="CO153" s="94"/>
      <c r="CP153" s="94"/>
      <c r="CQ153" s="94"/>
      <c r="CR153" s="94"/>
      <c r="CS153" s="94"/>
      <c r="CT153" s="94"/>
      <c r="CU153" s="94"/>
      <c r="CW153" s="106"/>
      <c r="CX153" s="106"/>
      <c r="CY153" s="106"/>
      <c r="CZ153" s="106"/>
      <c r="DA153" s="106"/>
      <c r="DB153" s="106"/>
      <c r="DC153" s="106"/>
      <c r="DD153" s="106"/>
      <c r="DE153" s="106"/>
      <c r="DF153" s="106"/>
      <c r="DG153" s="106"/>
      <c r="DH153" s="106"/>
      <c r="DI153" s="106"/>
      <c r="DJ153" s="106"/>
      <c r="DK153" s="106"/>
      <c r="DL153" s="106"/>
      <c r="DM153" s="106"/>
      <c r="DN153" s="106"/>
      <c r="DO153" s="106"/>
      <c r="DP153" s="106"/>
      <c r="DQ153" s="106"/>
      <c r="DR153" s="106"/>
      <c r="DS153" s="106"/>
      <c r="DT153" s="106"/>
      <c r="DU153" s="106"/>
      <c r="DV153" s="106"/>
      <c r="DW153" s="106"/>
      <c r="DX153" s="106"/>
      <c r="DY153" s="106"/>
      <c r="DZ153" s="106"/>
      <c r="EA153" s="106"/>
      <c r="EB153" s="106"/>
      <c r="EC153" s="106"/>
      <c r="ED153" s="106"/>
      <c r="EE153" s="106"/>
      <c r="EF153" s="106"/>
      <c r="EG153" s="106"/>
      <c r="EH153" s="106"/>
      <c r="EI153" s="106"/>
      <c r="EJ153" s="106"/>
      <c r="EK153" s="106"/>
      <c r="EL153" s="106"/>
      <c r="EM153" s="106"/>
      <c r="EN153" s="106"/>
      <c r="EO153" s="106"/>
      <c r="EP153" s="106"/>
      <c r="EQ153" s="106"/>
      <c r="ER153" s="106"/>
      <c r="ES153" s="106"/>
      <c r="ET153" s="106"/>
      <c r="EU153" s="106"/>
      <c r="EV153" s="106"/>
      <c r="EW153" s="106"/>
      <c r="EX153" s="106"/>
      <c r="EY153" s="106"/>
      <c r="EZ153" s="106"/>
      <c r="FA153" s="106"/>
      <c r="FB153" s="106"/>
      <c r="FC153" s="106"/>
      <c r="FD153" s="106"/>
      <c r="FE153" s="106"/>
      <c r="FF153" s="106"/>
      <c r="FG153" s="106"/>
      <c r="FH153" s="106"/>
      <c r="FI153" s="106"/>
      <c r="FJ153" s="106"/>
      <c r="FK153" s="106"/>
      <c r="FL153" s="106"/>
      <c r="FM153" s="106"/>
      <c r="FN153" s="106"/>
      <c r="FO153" s="106"/>
      <c r="FP153" s="106"/>
      <c r="FQ153" s="106"/>
      <c r="FR153" s="106"/>
      <c r="FS153" s="106"/>
      <c r="FT153" s="106"/>
      <c r="FU153" s="106"/>
      <c r="FV153" s="106"/>
      <c r="FW153" s="106"/>
      <c r="FX153" s="106"/>
      <c r="FY153" s="106"/>
      <c r="FZ153" s="106"/>
      <c r="GA153" s="106"/>
      <c r="GB153" s="106"/>
      <c r="GC153" s="106"/>
      <c r="GD153" s="106"/>
      <c r="GE153" s="106"/>
      <c r="GF153" s="106"/>
      <c r="GG153" s="106"/>
      <c r="GH153" s="106"/>
      <c r="GI153" s="106"/>
      <c r="GJ153" s="106"/>
      <c r="GK153" s="106"/>
      <c r="GL153" s="106"/>
      <c r="GM153" s="106"/>
      <c r="GN153" s="106"/>
      <c r="GO153" s="106"/>
      <c r="GP153" s="106"/>
      <c r="GQ153" s="106"/>
    </row>
    <row r="154" spans="17:199" x14ac:dyDescent="0.35">
      <c r="Q154" s="104" t="s">
        <v>215</v>
      </c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  <c r="BG154" s="94"/>
      <c r="BH154" s="94"/>
      <c r="BI154" s="94"/>
      <c r="BJ154" s="94"/>
      <c r="BK154" s="94"/>
      <c r="BL154" s="94"/>
      <c r="BM154" s="94"/>
      <c r="BN154" s="94"/>
      <c r="BO154" s="94"/>
      <c r="BP154" s="94"/>
      <c r="BQ154" s="94"/>
      <c r="BR154" s="94"/>
      <c r="BS154" s="94"/>
      <c r="BT154" s="94"/>
      <c r="BU154" s="94"/>
      <c r="BV154" s="94"/>
      <c r="BW154" s="94"/>
      <c r="BX154" s="94"/>
      <c r="BY154" s="94"/>
      <c r="BZ154" s="94"/>
      <c r="CA154" s="94"/>
      <c r="CB154" s="94"/>
      <c r="CC154" s="94"/>
      <c r="CD154" s="94"/>
      <c r="CE154" s="94"/>
      <c r="CF154" s="94"/>
      <c r="CG154" s="94"/>
      <c r="CH154" s="94"/>
      <c r="CI154" s="94"/>
      <c r="CJ154" s="94"/>
      <c r="CK154" s="94"/>
      <c r="CL154" s="94"/>
      <c r="CM154" s="94"/>
      <c r="CN154" s="94"/>
      <c r="CO154" s="94"/>
      <c r="CP154" s="94"/>
      <c r="CQ154" s="94"/>
      <c r="CR154" s="94"/>
      <c r="CS154" s="94"/>
      <c r="CT154" s="94"/>
      <c r="CU154" s="94"/>
      <c r="CW154" s="106"/>
      <c r="CX154" s="106"/>
      <c r="CY154" s="106"/>
      <c r="CZ154" s="106"/>
      <c r="DA154" s="106"/>
      <c r="DB154" s="106"/>
      <c r="DC154" s="106"/>
      <c r="DD154" s="106"/>
      <c r="DE154" s="106"/>
      <c r="DF154" s="106"/>
      <c r="DG154" s="106"/>
      <c r="DH154" s="106"/>
      <c r="DI154" s="106"/>
      <c r="DJ154" s="106"/>
      <c r="DK154" s="106"/>
      <c r="DL154" s="106"/>
      <c r="DM154" s="106"/>
      <c r="DN154" s="106"/>
      <c r="DO154" s="106"/>
      <c r="DP154" s="106"/>
      <c r="DQ154" s="106"/>
      <c r="DR154" s="106"/>
      <c r="DS154" s="106"/>
      <c r="DT154" s="106"/>
      <c r="DU154" s="106"/>
      <c r="DV154" s="106"/>
      <c r="DW154" s="106"/>
      <c r="DX154" s="106"/>
      <c r="DY154" s="106"/>
      <c r="DZ154" s="106"/>
      <c r="EA154" s="106"/>
      <c r="EB154" s="106"/>
      <c r="EC154" s="106"/>
      <c r="ED154" s="106"/>
      <c r="EE154" s="106"/>
      <c r="EF154" s="106"/>
      <c r="EG154" s="106"/>
      <c r="EH154" s="106"/>
      <c r="EI154" s="106"/>
      <c r="EJ154" s="106"/>
      <c r="EK154" s="106"/>
      <c r="EL154" s="106"/>
      <c r="EM154" s="106"/>
      <c r="EN154" s="106"/>
      <c r="EO154" s="106"/>
      <c r="EP154" s="106"/>
      <c r="EQ154" s="106"/>
      <c r="ER154" s="106"/>
      <c r="ES154" s="106"/>
      <c r="ET154" s="106"/>
      <c r="EU154" s="106"/>
      <c r="EV154" s="106"/>
      <c r="EW154" s="106"/>
      <c r="EX154" s="106"/>
      <c r="EY154" s="106"/>
      <c r="EZ154" s="106"/>
      <c r="FA154" s="106"/>
      <c r="FB154" s="106"/>
      <c r="FC154" s="106"/>
      <c r="FD154" s="106"/>
      <c r="FE154" s="106"/>
      <c r="FF154" s="106"/>
      <c r="FG154" s="106"/>
      <c r="FH154" s="106"/>
      <c r="FI154" s="106"/>
      <c r="FJ154" s="106"/>
      <c r="FK154" s="106"/>
      <c r="FL154" s="106"/>
      <c r="FM154" s="106"/>
      <c r="FN154" s="106"/>
      <c r="FO154" s="106"/>
      <c r="FP154" s="106"/>
      <c r="FQ154" s="106"/>
      <c r="FR154" s="106"/>
      <c r="FS154" s="106"/>
      <c r="FT154" s="106"/>
      <c r="FU154" s="106"/>
      <c r="FV154" s="106"/>
      <c r="FW154" s="106"/>
      <c r="FX154" s="106"/>
      <c r="FY154" s="106"/>
      <c r="FZ154" s="106"/>
      <c r="GA154" s="106"/>
      <c r="GB154" s="106"/>
      <c r="GC154" s="106"/>
      <c r="GD154" s="106"/>
      <c r="GE154" s="106"/>
      <c r="GF154" s="106"/>
      <c r="GG154" s="106"/>
      <c r="GH154" s="106"/>
      <c r="GI154" s="106"/>
      <c r="GJ154" s="106"/>
      <c r="GK154" s="106"/>
      <c r="GL154" s="106"/>
      <c r="GM154" s="106"/>
      <c r="GN154" s="106"/>
      <c r="GO154" s="106"/>
      <c r="GP154" s="106"/>
      <c r="GQ154" s="106"/>
    </row>
    <row r="155" spans="17:199" x14ac:dyDescent="0.35">
      <c r="Q155" s="104" t="s">
        <v>216</v>
      </c>
      <c r="R155" s="94"/>
      <c r="S155" s="94"/>
      <c r="T155" s="96">
        <f>IF(T$3=T$73,SUM($S$82:T$82)*$K$58*$I$74,0)</f>
        <v>0</v>
      </c>
      <c r="U155" s="96">
        <f>IF(U$3=U$73,SUM($S$82:U$82)*$K$58*$I$74,0)</f>
        <v>0</v>
      </c>
      <c r="V155" s="96">
        <f>IF(V$3=V$73,SUM($S$82:V$82)*$K$58*$I$74,0)</f>
        <v>0</v>
      </c>
      <c r="W155" s="96">
        <f>IF(W$3=W$73,SUM($S$82:W$82)*$K$58*$I$74,0)</f>
        <v>0</v>
      </c>
      <c r="X155" s="96">
        <f>IF(X$3=X$73,SUM($S$82:X$82)*$K$58*$I$74,0)</f>
        <v>0</v>
      </c>
      <c r="Y155" s="96">
        <f>IF(Y$3=Y$73,SUM($S$82:Y$82)*$K$58*$I$74,0)</f>
        <v>0</v>
      </c>
      <c r="Z155" s="96">
        <f>IF(Z$3=Z$73,SUM($S$82:Z$82)*$K$58*$I$74,0)</f>
        <v>0</v>
      </c>
      <c r="AA155" s="96">
        <f>IF(AA$3=AA$73,SUM($S$82:AA$82)*$K$58*$I$74,0)</f>
        <v>0</v>
      </c>
      <c r="AB155" s="96">
        <f>IF(AB$3=AB$73,SUM($S$82:AB$82)*$K$58*$I$74,0)</f>
        <v>0</v>
      </c>
      <c r="AC155" s="96">
        <f>IF(AC$3=AC$73,SUM($S$82:AC$82)*$K$58*$I$74,0)</f>
        <v>0</v>
      </c>
      <c r="AD155" s="96">
        <f>IF(AD$3=AD$73,SUM($S$82:AD$82)*$K$58*$I$74,0)</f>
        <v>0</v>
      </c>
      <c r="AE155" s="96">
        <f>IF(AE$3=AE$73,SUM($S$82:AE$82)*$K$58*$I$74,0)</f>
        <v>0</v>
      </c>
      <c r="AF155" s="96">
        <f>IF(AF$3=AF$73,SUM($S$82:AF$82)*$K$58*$I$74,0)</f>
        <v>0</v>
      </c>
      <c r="AG155" s="96">
        <f>IF(AG$3=AG$73,SUM($S$82:AG$82)*$K$58*$I$74,0)</f>
        <v>0</v>
      </c>
      <c r="AH155" s="96">
        <f>IF(AH$3=AH$73,SUM($S$82:AH$82)*$K$58*$I$74,0)</f>
        <v>0</v>
      </c>
      <c r="AI155" s="96">
        <f>IF(AI$3=AI$73,SUM($S$82:AI$82)*$K$58*$I$74,0)</f>
        <v>0</v>
      </c>
      <c r="AJ155" s="96">
        <f>IF(AJ$3=AJ$73,SUM($S$82:AJ$82)*$K$58*$I$74,0)</f>
        <v>0</v>
      </c>
      <c r="AK155" s="96">
        <f>IF(AK$3=AK$73,SUM($S$82:AK$82)*$K$58*$I$74,0)</f>
        <v>0</v>
      </c>
      <c r="AL155" s="96">
        <f>IF(AL$3=AL$73,SUM($S$82:AL$82)*$K$58*$I$74,0)</f>
        <v>0</v>
      </c>
      <c r="AM155" s="96">
        <f>IF(AM$3=AM$73,SUM($S$82:AM$82)*$K$58*$I$74,0)</f>
        <v>0</v>
      </c>
      <c r="AN155" s="96">
        <f>IF(AN$3=AN$73,SUM($S$82:AN$82)*$K$58*$I$74,0)</f>
        <v>0</v>
      </c>
      <c r="AO155" s="96">
        <f>IF(AO$3=AO$73,SUM($S$82:AO$82)*$K$58*$I$74,0)</f>
        <v>0</v>
      </c>
      <c r="AP155" s="96">
        <f>IF(AP$3=AP$73,SUM($S$82:AP$82)*$K$58*$I$74,0)</f>
        <v>0</v>
      </c>
      <c r="AQ155" s="96">
        <f>IF(AQ$3=AQ$73,SUM($S$82:AQ$82)*$K$58*$I$74,0)</f>
        <v>0</v>
      </c>
      <c r="AR155" s="96">
        <f>IF(AR$3=AR$73,SUM($S$82:AR$82)*$K$58*$I$74,0)</f>
        <v>0</v>
      </c>
      <c r="AS155" s="96">
        <f>IF(AS$3=AS$73,SUM($S$82:AS$82)*$K$58*$I$74,0)</f>
        <v>0</v>
      </c>
      <c r="AT155" s="96">
        <f>IF(AT$3=AT$73,SUM($S$82:AT$82)*$K$58*$I$74,0)</f>
        <v>0</v>
      </c>
      <c r="AU155" s="96">
        <f>IF(AU$3=AU$73,SUM($S$82:AU$82)*$K$58*$I$74,0)</f>
        <v>0</v>
      </c>
      <c r="AV155" s="96">
        <f>IF(AV$3=AV$73,SUM($S$82:AV$82)*$K$58*$I$74,0)</f>
        <v>0</v>
      </c>
      <c r="AW155" s="96">
        <f>IF(AW$3=AW$73,SUM($S$82:AW$82)*$K$58*$I$74,0)</f>
        <v>0</v>
      </c>
      <c r="AX155" s="96">
        <f>IF(AX$3=AX$73,SUM($S$82:AX$82)*$K$58*$I$74,0)</f>
        <v>0</v>
      </c>
      <c r="AY155" s="96">
        <f>IF(AY$3=AY$73,SUM($S$82:AY$82)*$K$58*$I$74,0)</f>
        <v>0</v>
      </c>
      <c r="AZ155" s="96">
        <f>IF(AZ$3=AZ$73,SUM($S$82:AZ$82)*$K$58*$I$74,0)</f>
        <v>0</v>
      </c>
      <c r="BA155" s="96">
        <f>IF(BA$3=BA$73,SUM($S$82:BA$82)*$K$58*$I$74,0)</f>
        <v>0</v>
      </c>
      <c r="BB155" s="96">
        <f>IF(BB$3=BB$73,SUM($S$82:BB$82)*$K$58*$I$74,0)</f>
        <v>0</v>
      </c>
      <c r="BC155" s="96">
        <f>IF(BC$3=BC$73,SUM($S$82:BC$82)*$K$58*$I$74,0)</f>
        <v>0</v>
      </c>
      <c r="BD155" s="96">
        <f>IF(BD$3=BD$73,SUM($S$82:BD$82)*$K$58*$I$74,0)</f>
        <v>0</v>
      </c>
      <c r="BE155" s="96">
        <f>IF(BE$3=BE$73,SUM($S$82:BE$82)*$K$58*$I$74,0)</f>
        <v>0</v>
      </c>
      <c r="BF155" s="96">
        <f>IF(BF$3=BF$73,SUM($S$82:BF$82)*$K$58*$I$74,0)</f>
        <v>0</v>
      </c>
      <c r="BG155" s="96">
        <f>IF(BG$3=BG$73,SUM($S$82:BG$82)*$K$58*$I$74,0)</f>
        <v>0</v>
      </c>
      <c r="BH155" s="96">
        <f>IF(BH$3=BH$73,SUM($S$82:BH$82)*$K$58*$I$74,0)</f>
        <v>0</v>
      </c>
      <c r="BI155" s="96">
        <f>IF(BI$3=BI$73,SUM($S$82:BI$82)*$K$58*$I$74,0)</f>
        <v>0</v>
      </c>
      <c r="BJ155" s="96">
        <f>IF(BJ$3=BJ$73,SUM($S$82:BJ$82)*$K$58*$I$74,0)</f>
        <v>0</v>
      </c>
      <c r="BK155" s="96">
        <f>IF(BK$3=BK$73,SUM($S$82:BK$82)*$K$58*$I$74,0)</f>
        <v>0</v>
      </c>
      <c r="BL155" s="96">
        <f>IF(BL$3=BL$73,SUM($S$82:BL$82)*$K$58*$I$74,0)</f>
        <v>0</v>
      </c>
      <c r="BM155" s="96">
        <f>IF(BM$3=BM$73,SUM($S$82:BM$82)*$K$58*$I$74,0)</f>
        <v>0</v>
      </c>
      <c r="BN155" s="96">
        <f>IF(BN$3=BN$73,SUM($S$82:BN$82)*$K$58*$I$74,0)</f>
        <v>0</v>
      </c>
      <c r="BO155" s="96">
        <f>IF(BO$3=BO$73,SUM($S$82:BO$82)*$K$58*$I$74,0)</f>
        <v>0</v>
      </c>
      <c r="BP155" s="96">
        <f>IF(BP$3=BP$73,SUM($S$82:BP$82)*$K$58*$I$74,0)</f>
        <v>0</v>
      </c>
      <c r="BQ155" s="96">
        <f>IF(BQ$3=BQ$73,SUM($S$82:BQ$82)*$K$58*$I$74,0)</f>
        <v>0</v>
      </c>
      <c r="BR155" s="96">
        <f>IF(BR$3=BR$73,SUM($S$82:BR$82)*$K$58*$I$74,0)</f>
        <v>0</v>
      </c>
      <c r="BS155" s="96">
        <f>IF(BS$3=BS$73,SUM($S$82:BS$82)*$K$58*$I$74,0)</f>
        <v>0</v>
      </c>
      <c r="BT155" s="96">
        <f>IF(BT$3=BT$73,SUM($S$82:BT$82)*$K$58*$I$74,0)</f>
        <v>0</v>
      </c>
      <c r="BU155" s="96">
        <f>IF(BU$3=BU$73,SUM($S$82:BU$82)*$K$58*$I$74,0)</f>
        <v>0</v>
      </c>
      <c r="BV155" s="96">
        <f>IF(BV$3=BV$73,SUM($S$82:BV$82)*$K$58*$I$74,0)</f>
        <v>0</v>
      </c>
      <c r="BW155" s="96">
        <f>IF(BW$3=BW$73,SUM($S$82:BW$82)*$K$58*$I$74,0)</f>
        <v>0</v>
      </c>
      <c r="BX155" s="96">
        <f>IF(BX$3=BX$73,SUM($S$82:BX$82)*$K$58*$I$74,0)</f>
        <v>0</v>
      </c>
      <c r="BY155" s="96">
        <f>IF(BY$3=BY$73,SUM($S$82:BY$82)*$K$58*$I$74,0)</f>
        <v>0</v>
      </c>
      <c r="BZ155" s="96">
        <f>IF(BZ$3=BZ$73,SUM($S$82:BZ$82)*$K$58*$I$74,0)</f>
        <v>0</v>
      </c>
      <c r="CA155" s="96">
        <f>IF(CA$3=CA$73,SUM($S$82:CA$82)*$K$58*$I$74,0)</f>
        <v>0</v>
      </c>
      <c r="CB155" s="96">
        <f>IF(CB$3=CB$73,SUM($S$82:CB$82)*$K$58*$I$74,0)</f>
        <v>0</v>
      </c>
      <c r="CC155" s="96">
        <f>IF(CC$3=CC$73,SUM($S$82:CC$82)*$K$58*$I$74,0)</f>
        <v>0</v>
      </c>
      <c r="CD155" s="96">
        <f>IF(CD$3=CD$73,SUM($S$82:CD$82)*$K$58*$I$74,0)</f>
        <v>0</v>
      </c>
      <c r="CE155" s="96">
        <f>IF(CE$3=CE$73,SUM($S$82:CE$82)*$K$58*$I$74,0)</f>
        <v>0</v>
      </c>
      <c r="CF155" s="96">
        <f>IF(CF$3=CF$73,SUM($S$82:CF$82)*$K$58*$I$74,0)</f>
        <v>0</v>
      </c>
      <c r="CG155" s="96">
        <f>IF(CG$3=CG$73,SUM($S$82:CG$82)*$K$58*$I$74,0)</f>
        <v>0</v>
      </c>
      <c r="CH155" s="96">
        <f>IF(CH$3=CH$73,SUM($S$82:CH$82)*$K$58*$I$74,0)</f>
        <v>0</v>
      </c>
      <c r="CI155" s="96">
        <f>IF(CI$3=CI$73,SUM($S$82:CI$82)*$K$58*$I$74,0)</f>
        <v>0</v>
      </c>
      <c r="CJ155" s="96">
        <f>IF(CJ$3=CJ$73,SUM($S$82:CJ$82)*$K$58*$I$74,0)</f>
        <v>0</v>
      </c>
      <c r="CK155" s="96">
        <f>IF(CK$3=CK$73,SUM($S$82:CK$82)*$K$58*$I$74,0)</f>
        <v>0</v>
      </c>
      <c r="CL155" s="96">
        <f>IF(CL$3=CL$73,SUM($S$82:CL$82)*$K$58*$I$74,0)</f>
        <v>0</v>
      </c>
      <c r="CM155" s="96">
        <f>IF(CM$3=CM$73,SUM($S$82:CM$82)*$K$58*$I$74,0)</f>
        <v>0</v>
      </c>
      <c r="CN155" s="96">
        <f>IF(CN$3=CN$73,SUM($S$82:CN$82)*$K$58*$I$74,0)</f>
        <v>0</v>
      </c>
      <c r="CO155" s="96">
        <f>IF(CO$3=CO$73,SUM($S$82:CO$82)*$K$58*$I$74,0)</f>
        <v>0</v>
      </c>
      <c r="CP155" s="96">
        <f>IF(CP$3=CP$73,SUM($S$82:CP$82)*$K$58*$I$74,0)</f>
        <v>0</v>
      </c>
      <c r="CQ155" s="96">
        <f>IF(CQ$3=CQ$73,SUM($S$82:CQ$82)*$K$58*$I$74,0)</f>
        <v>0</v>
      </c>
      <c r="CR155" s="96">
        <f>IF(CR$3=CR$73,SUM($S$82:CR$82)*$K$58*$I$74,0)</f>
        <v>0</v>
      </c>
      <c r="CS155" s="96">
        <f>IF(CS$3=CS$73,SUM($S$82:CS$82)*$K$58*$I$74,0)</f>
        <v>0</v>
      </c>
      <c r="CT155" s="96">
        <f>IF(CT$3=CT$73,SUM($S$82:CT$82)*$K$58*$I$74,0)</f>
        <v>0</v>
      </c>
      <c r="CU155" s="96">
        <f>IF(CU$3=CU$73,SUM($S$82:CU$82)*$K$58*$I$74,0)</f>
        <v>0</v>
      </c>
      <c r="CW155" s="106"/>
      <c r="CX155" s="106"/>
      <c r="CY155" s="106"/>
      <c r="CZ155" s="106"/>
      <c r="DA155" s="106"/>
      <c r="DB155" s="106"/>
      <c r="DC155" s="106"/>
      <c r="DD155" s="106"/>
      <c r="DE155" s="106"/>
      <c r="DF155" s="106"/>
      <c r="DG155" s="106"/>
      <c r="DH155" s="106"/>
      <c r="DI155" s="106"/>
      <c r="DJ155" s="106"/>
      <c r="DK155" s="106"/>
      <c r="DL155" s="106"/>
      <c r="DM155" s="106"/>
      <c r="DN155" s="106"/>
      <c r="DO155" s="106"/>
      <c r="DP155" s="106"/>
      <c r="DQ155" s="106"/>
      <c r="DR155" s="106"/>
      <c r="DS155" s="106"/>
      <c r="DT155" s="106"/>
      <c r="DU155" s="106"/>
      <c r="DV155" s="106"/>
      <c r="DW155" s="106"/>
      <c r="DX155" s="106"/>
      <c r="DY155" s="106"/>
      <c r="DZ155" s="106"/>
      <c r="EA155" s="106"/>
      <c r="EB155" s="106"/>
      <c r="EC155" s="106"/>
      <c r="ED155" s="106"/>
      <c r="EE155" s="106"/>
      <c r="EF155" s="106"/>
      <c r="EG155" s="106"/>
      <c r="EH155" s="106"/>
      <c r="EI155" s="106"/>
      <c r="EJ155" s="106"/>
      <c r="EK155" s="106"/>
      <c r="EL155" s="106"/>
      <c r="EM155" s="106"/>
      <c r="EN155" s="106"/>
      <c r="EO155" s="106"/>
      <c r="EP155" s="106"/>
      <c r="EQ155" s="106"/>
      <c r="ER155" s="106"/>
      <c r="ES155" s="106"/>
      <c r="ET155" s="106"/>
      <c r="EU155" s="106"/>
      <c r="EV155" s="106"/>
      <c r="EW155" s="106"/>
      <c r="EX155" s="106"/>
      <c r="EY155" s="106"/>
      <c r="EZ155" s="106"/>
      <c r="FA155" s="106"/>
      <c r="FB155" s="106"/>
      <c r="FC155" s="106"/>
      <c r="FD155" s="106"/>
      <c r="FE155" s="106"/>
      <c r="FF155" s="106"/>
      <c r="FG155" s="106"/>
      <c r="FH155" s="106"/>
      <c r="FI155" s="106"/>
      <c r="FJ155" s="106"/>
      <c r="FK155" s="106"/>
      <c r="FL155" s="106"/>
      <c r="FM155" s="106"/>
      <c r="FN155" s="106"/>
      <c r="FO155" s="106"/>
      <c r="FP155" s="106"/>
      <c r="FQ155" s="106"/>
      <c r="FR155" s="106"/>
      <c r="FS155" s="106"/>
      <c r="FT155" s="106"/>
      <c r="FU155" s="106"/>
      <c r="FV155" s="106"/>
      <c r="FW155" s="106"/>
      <c r="FX155" s="106"/>
      <c r="FY155" s="106"/>
      <c r="FZ155" s="106"/>
      <c r="GA155" s="106"/>
      <c r="GB155" s="106"/>
      <c r="GC155" s="106"/>
      <c r="GD155" s="106"/>
      <c r="GE155" s="106"/>
      <c r="GF155" s="106"/>
      <c r="GG155" s="106"/>
      <c r="GH155" s="106"/>
      <c r="GI155" s="106"/>
      <c r="GJ155" s="106"/>
      <c r="GK155" s="106"/>
      <c r="GL155" s="106"/>
      <c r="GM155" s="106"/>
      <c r="GN155" s="106"/>
      <c r="GO155" s="106"/>
      <c r="GP155" s="106"/>
      <c r="GQ155" s="106"/>
    </row>
    <row r="156" spans="17:199" x14ac:dyDescent="0.35">
      <c r="Q156" s="104" t="s">
        <v>217</v>
      </c>
      <c r="R156" s="94"/>
      <c r="S156" s="94"/>
      <c r="T156" s="96">
        <f>IF(T$3=T$74,SUM($S$82:T$82)*$K$58*$J$74,0)</f>
        <v>0</v>
      </c>
      <c r="U156" s="96">
        <f>IF(U$3=U$74,SUM($S$82:U$82)*$K$58*$J$74,0)</f>
        <v>0</v>
      </c>
      <c r="V156" s="96">
        <f>IF(V$3=V$74,SUM($S$82:V$82)*$K$58*$J$74,0)</f>
        <v>0</v>
      </c>
      <c r="W156" s="96">
        <f>IF(W$3=W$74,SUM($S$82:W$82)*$K$58*$J$74,0)</f>
        <v>0</v>
      </c>
      <c r="X156" s="96">
        <f>IF(X$3=X$74,SUM($S$82:X$82)*$K$58*$J$74,0)</f>
        <v>0</v>
      </c>
      <c r="Y156" s="96">
        <f>IF(Y$3=Y$74,SUM($S$82:Y$82)*$K$58*$J$74,0)</f>
        <v>0</v>
      </c>
      <c r="Z156" s="96">
        <f>IF(Z$3=Z$74,SUM($S$82:Z$82)*$K$58*$J$74,0)</f>
        <v>0</v>
      </c>
      <c r="AA156" s="96">
        <f>IF(AA$3=AA$74,SUM($S$82:AA$82)*$K$58*$J$74,0)</f>
        <v>0</v>
      </c>
      <c r="AB156" s="96">
        <f>IF(AB$3=AB$74,SUM($S$82:AB$82)*$K$58*$J$74,0)</f>
        <v>0</v>
      </c>
      <c r="AC156" s="96">
        <f>IF(AC$3=AC$74,SUM($S$82:AC$82)*$K$58*$J$74,0)</f>
        <v>0</v>
      </c>
      <c r="AD156" s="96">
        <f>IF(AD$3=AD$74,SUM($S$82:AD$82)*$K$58*$J$74,0)</f>
        <v>0</v>
      </c>
      <c r="AE156" s="96">
        <f>IF(AE$3=AE$74,SUM($S$82:AE$82)*$K$58*$J$74,0)</f>
        <v>0</v>
      </c>
      <c r="AF156" s="96">
        <f>IF(AF$3=AF$74,SUM($S$82:AF$82)*$K$58*$J$74,0)</f>
        <v>0</v>
      </c>
      <c r="AG156" s="96">
        <f>IF(AG$3=AG$74,SUM($S$82:AG$82)*$K$58*$J$74,0)</f>
        <v>0</v>
      </c>
      <c r="AH156" s="96">
        <f>IF(AH$3=AH$74,SUM($S$82:AH$82)*$K$58*$J$74,0)</f>
        <v>0</v>
      </c>
      <c r="AI156" s="96">
        <f>IF(AI$3=AI$74,SUM($S$82:AI$82)*$K$58*$J$74,0)</f>
        <v>0</v>
      </c>
      <c r="AJ156" s="96">
        <f>IF(AJ$3=AJ$74,SUM($S$82:AJ$82)*$K$58*$J$74,0)</f>
        <v>0</v>
      </c>
      <c r="AK156" s="96">
        <f>IF(AK$3=AK$74,SUM($S$82:AK$82)*$K$58*$J$74,0)</f>
        <v>0</v>
      </c>
      <c r="AL156" s="96">
        <f>IF(AL$3=AL$74,SUM($S$82:AL$82)*$K$58*$J$74,0)</f>
        <v>0</v>
      </c>
      <c r="AM156" s="96">
        <f>IF(AM$3=AM$74,SUM($S$82:AM$82)*$K$58*$J$74,0)</f>
        <v>0</v>
      </c>
      <c r="AN156" s="96">
        <f>IF(AN$3=AN$74,SUM($S$82:AN$82)*$K$58*$J$74,0)</f>
        <v>0</v>
      </c>
      <c r="AO156" s="96">
        <f>IF(AO$3=AO$74,SUM($S$82:AO$82)*$K$58*$J$74,0)</f>
        <v>0</v>
      </c>
      <c r="AP156" s="96">
        <f>IF(AP$3=AP$74,SUM($S$82:AP$82)*$K$58*$J$74,0)</f>
        <v>0</v>
      </c>
      <c r="AQ156" s="96">
        <f>IF(AQ$3=AQ$74,SUM($S$82:AQ$82)*$K$58*$J$74,0)</f>
        <v>0</v>
      </c>
      <c r="AR156" s="96">
        <f>IF(AR$3=AR$74,SUM($S$82:AR$82)*$K$58*$J$74,0)</f>
        <v>0</v>
      </c>
      <c r="AS156" s="96">
        <f>IF(AS$3=AS$74,SUM($S$82:AS$82)*$K$58*$J$74,0)</f>
        <v>0</v>
      </c>
      <c r="AT156" s="96">
        <f>IF(AT$3=AT$74,SUM($S$82:AT$82)*$K$58*$J$74,0)</f>
        <v>0</v>
      </c>
      <c r="AU156" s="96">
        <f>IF(AU$3=AU$74,SUM($S$82:AU$82)*$K$58*$J$74,0)</f>
        <v>0</v>
      </c>
      <c r="AV156" s="96">
        <f>IF(AV$3=AV$74,SUM($S$82:AV$82)*$K$58*$J$74,0)</f>
        <v>0</v>
      </c>
      <c r="AW156" s="96">
        <f>IF(AW$3=AW$74,SUM($S$82:AW$82)*$K$58*$J$74,0)</f>
        <v>0</v>
      </c>
      <c r="AX156" s="96">
        <f>IF(AX$3=AX$74,SUM($S$82:AX$82)*$K$58*$J$74,0)</f>
        <v>0</v>
      </c>
      <c r="AY156" s="96">
        <f>IF(AY$3=AY$74,SUM($S$82:AY$82)*$K$58*$J$74,0)</f>
        <v>0</v>
      </c>
      <c r="AZ156" s="96">
        <f>IF(AZ$3=AZ$74,SUM($S$82:AZ$82)*$K$58*$J$74,0)</f>
        <v>0</v>
      </c>
      <c r="BA156" s="96">
        <f>IF(BA$3=BA$74,SUM($S$82:BA$82)*$K$58*$J$74,0)</f>
        <v>0</v>
      </c>
      <c r="BB156" s="96">
        <f>IF(BB$3=BB$74,SUM($S$82:BB$82)*$K$58*$J$74,0)</f>
        <v>0</v>
      </c>
      <c r="BC156" s="96">
        <f>IF(BC$3=BC$74,SUM($S$82:BC$82)*$K$58*$J$74,0)</f>
        <v>0</v>
      </c>
      <c r="BD156" s="96">
        <f>IF(BD$3=BD$74,SUM($S$82:BD$82)*$K$58*$J$74,0)</f>
        <v>0</v>
      </c>
      <c r="BE156" s="96">
        <f>IF(BE$3=BE$74,SUM($S$82:BE$82)*$K$58*$J$74,0)</f>
        <v>0</v>
      </c>
      <c r="BF156" s="96">
        <f>IF(BF$3=BF$74,SUM($S$82:BF$82)*$K$58*$J$74,0)</f>
        <v>0</v>
      </c>
      <c r="BG156" s="96">
        <f>IF(BG$3=BG$74,SUM($S$82:BG$82)*$K$58*$J$74,0)</f>
        <v>0</v>
      </c>
      <c r="BH156" s="96">
        <f>IF(BH$3=BH$74,SUM($S$82:BH$82)*$K$58*$J$74,0)</f>
        <v>0</v>
      </c>
      <c r="BI156" s="96">
        <f>IF(BI$3=BI$74,SUM($S$82:BI$82)*$K$58*$J$74,0)</f>
        <v>0</v>
      </c>
      <c r="BJ156" s="96">
        <f>IF(BJ$3=BJ$74,SUM($S$82:BJ$82)*$K$58*$J$74,0)</f>
        <v>0</v>
      </c>
      <c r="BK156" s="96">
        <f>IF(BK$3=BK$74,SUM($S$82:BK$82)*$K$58*$J$74,0)</f>
        <v>0</v>
      </c>
      <c r="BL156" s="96">
        <f>IF(BL$3=BL$74,SUM($S$82:BL$82)*$K$58*$J$74,0)</f>
        <v>0</v>
      </c>
      <c r="BM156" s="96">
        <f>IF(BM$3=BM$74,SUM($S$82:BM$82)*$K$58*$J$74,0)</f>
        <v>0</v>
      </c>
      <c r="BN156" s="96">
        <f>IF(BN$3=BN$74,SUM($S$82:BN$82)*$K$58*$J$74,0)</f>
        <v>0</v>
      </c>
      <c r="BO156" s="96">
        <f>IF(BO$3=BO$74,SUM($S$82:BO$82)*$K$58*$J$74,0)</f>
        <v>0</v>
      </c>
      <c r="BP156" s="96">
        <f>IF(BP$3=BP$74,SUM($S$82:BP$82)*$K$58*$J$74,0)</f>
        <v>0</v>
      </c>
      <c r="BQ156" s="96">
        <f>IF(BQ$3=BQ$74,SUM($S$82:BQ$82)*$K$58*$J$74,0)</f>
        <v>0</v>
      </c>
      <c r="BR156" s="96">
        <f>IF(BR$3=BR$74,SUM($S$82:BR$82)*$K$58*$J$74,0)</f>
        <v>0</v>
      </c>
      <c r="BS156" s="96">
        <f>IF(BS$3=BS$74,SUM($S$82:BS$82)*$K$58*$J$74,0)</f>
        <v>0</v>
      </c>
      <c r="BT156" s="96">
        <f>IF(BT$3=BT$74,SUM($S$82:BT$82)*$K$58*$J$74,0)</f>
        <v>0</v>
      </c>
      <c r="BU156" s="96">
        <f>IF(BU$3=BU$74,SUM($S$82:BU$82)*$K$58*$J$74,0)</f>
        <v>0</v>
      </c>
      <c r="BV156" s="96">
        <f>IF(BV$3=BV$74,SUM($S$82:BV$82)*$K$58*$J$74,0)</f>
        <v>0</v>
      </c>
      <c r="BW156" s="96">
        <f>IF(BW$3=BW$74,SUM($S$82:BW$82)*$K$58*$J$74,0)</f>
        <v>0</v>
      </c>
      <c r="BX156" s="96">
        <f>IF(BX$3=BX$74,SUM($S$82:BX$82)*$K$58*$J$74,0)</f>
        <v>0</v>
      </c>
      <c r="BY156" s="96">
        <f>IF(BY$3=BY$74,SUM($S$82:BY$82)*$K$58*$J$74,0)</f>
        <v>0</v>
      </c>
      <c r="BZ156" s="96">
        <f>IF(BZ$3=BZ$74,SUM($S$82:BZ$82)*$K$58*$J$74,0)</f>
        <v>0</v>
      </c>
      <c r="CA156" s="96">
        <f>IF(CA$3=CA$74,SUM($S$82:CA$82)*$K$58*$J$74,0)</f>
        <v>0</v>
      </c>
      <c r="CB156" s="96">
        <f>IF(CB$3=CB$74,SUM($S$82:CB$82)*$K$58*$J$74,0)</f>
        <v>0</v>
      </c>
      <c r="CC156" s="96">
        <f>IF(CC$3=CC$74,SUM($S$82:CC$82)*$K$58*$J$74,0)</f>
        <v>0</v>
      </c>
      <c r="CD156" s="96">
        <f>IF(CD$3=CD$74,SUM($S$82:CD$82)*$K$58*$J$74,0)</f>
        <v>0</v>
      </c>
      <c r="CE156" s="96">
        <f>IF(CE$3=CE$74,SUM($S$82:CE$82)*$K$58*$J$74,0)</f>
        <v>0</v>
      </c>
      <c r="CF156" s="96">
        <f>IF(CF$3=CF$74,SUM($S$82:CF$82)*$K$58*$J$74,0)</f>
        <v>0</v>
      </c>
      <c r="CG156" s="96">
        <f>IF(CG$3=CG$74,SUM($S$82:CG$82)*$K$58*$J$74,0)</f>
        <v>0</v>
      </c>
      <c r="CH156" s="96">
        <f>IF(CH$3=CH$74,SUM($S$82:CH$82)*$K$58*$J$74,0)</f>
        <v>0</v>
      </c>
      <c r="CI156" s="96">
        <f>IF(CI$3=CI$74,SUM($S$82:CI$82)*$K$58*$J$74,0)</f>
        <v>0</v>
      </c>
      <c r="CJ156" s="96">
        <f>IF(CJ$3=CJ$74,SUM($S$82:CJ$82)*$K$58*$J$74,0)</f>
        <v>0</v>
      </c>
      <c r="CK156" s="96">
        <f>IF(CK$3=CK$74,SUM($S$82:CK$82)*$K$58*$J$74,0)</f>
        <v>0</v>
      </c>
      <c r="CL156" s="96">
        <f>IF(CL$3=CL$74,SUM($S$82:CL$82)*$K$58*$J$74,0)</f>
        <v>0</v>
      </c>
      <c r="CM156" s="96">
        <f>IF(CM$3=CM$74,SUM($S$82:CM$82)*$K$58*$J$74,0)</f>
        <v>0</v>
      </c>
      <c r="CN156" s="96">
        <f>IF(CN$3=CN$74,SUM($S$82:CN$82)*$K$58*$J$74,0)</f>
        <v>0</v>
      </c>
      <c r="CO156" s="96">
        <f>IF(CO$3=CO$74,SUM($S$82:CO$82)*$K$58*$J$74,0)</f>
        <v>0</v>
      </c>
      <c r="CP156" s="96">
        <f>IF(CP$3=CP$74,SUM($S$82:CP$82)*$K$58*$J$74,0)</f>
        <v>0</v>
      </c>
      <c r="CQ156" s="96">
        <f>IF(CQ$3=CQ$74,SUM($S$82:CQ$82)*$K$58*$J$74,0)</f>
        <v>0</v>
      </c>
      <c r="CR156" s="96">
        <f>IF(CR$3=CR$74,SUM($S$82:CR$82)*$K$58*$J$74,0)</f>
        <v>0</v>
      </c>
      <c r="CS156" s="96">
        <f>IF(CS$3=CS$74,SUM($S$82:CS$82)*$K$58*$J$74,0)</f>
        <v>0</v>
      </c>
      <c r="CT156" s="96">
        <f>IF(CT$3=CT$74,SUM($S$82:CT$82)*$K$58*$J$74,0)</f>
        <v>0</v>
      </c>
      <c r="CU156" s="96">
        <f>IF(CU$3=CU$74,SUM($S$82:CU$82)*$K$58*$J$74,0)</f>
        <v>0</v>
      </c>
      <c r="CW156" s="106"/>
      <c r="CX156" s="106"/>
      <c r="CY156" s="106"/>
      <c r="CZ156" s="106"/>
      <c r="DA156" s="106"/>
      <c r="DB156" s="106"/>
      <c r="DC156" s="106"/>
      <c r="DD156" s="106"/>
      <c r="DE156" s="106"/>
      <c r="DF156" s="106"/>
      <c r="DG156" s="106"/>
      <c r="DH156" s="106"/>
      <c r="DI156" s="106"/>
      <c r="DJ156" s="106"/>
      <c r="DK156" s="106"/>
      <c r="DL156" s="106"/>
      <c r="DM156" s="106"/>
      <c r="DN156" s="106"/>
      <c r="DO156" s="106"/>
      <c r="DP156" s="106"/>
      <c r="DQ156" s="106"/>
      <c r="DR156" s="106"/>
      <c r="DS156" s="106"/>
      <c r="DT156" s="106"/>
      <c r="DU156" s="106"/>
      <c r="DV156" s="106"/>
      <c r="DW156" s="106"/>
      <c r="DX156" s="106"/>
      <c r="DY156" s="106"/>
      <c r="DZ156" s="106"/>
      <c r="EA156" s="106"/>
      <c r="EB156" s="106"/>
      <c r="EC156" s="106"/>
      <c r="ED156" s="106"/>
      <c r="EE156" s="106"/>
      <c r="EF156" s="106"/>
      <c r="EG156" s="106"/>
      <c r="EH156" s="106"/>
      <c r="EI156" s="106"/>
      <c r="EJ156" s="106"/>
      <c r="EK156" s="106"/>
      <c r="EL156" s="106"/>
      <c r="EM156" s="106"/>
      <c r="EN156" s="106"/>
      <c r="EO156" s="106"/>
      <c r="EP156" s="106"/>
      <c r="EQ156" s="106"/>
      <c r="ER156" s="106"/>
      <c r="ES156" s="106"/>
      <c r="ET156" s="106"/>
      <c r="EU156" s="106"/>
      <c r="EV156" s="106"/>
      <c r="EW156" s="106"/>
      <c r="EX156" s="106"/>
      <c r="EY156" s="106"/>
      <c r="EZ156" s="106"/>
      <c r="FA156" s="106"/>
      <c r="FB156" s="106"/>
      <c r="FC156" s="106"/>
      <c r="FD156" s="106"/>
      <c r="FE156" s="106"/>
      <c r="FF156" s="106"/>
      <c r="FG156" s="106"/>
      <c r="FH156" s="106"/>
      <c r="FI156" s="106"/>
      <c r="FJ156" s="106"/>
      <c r="FK156" s="106"/>
      <c r="FL156" s="106"/>
      <c r="FM156" s="106"/>
      <c r="FN156" s="106"/>
      <c r="FO156" s="106"/>
      <c r="FP156" s="106"/>
      <c r="FQ156" s="106"/>
      <c r="FR156" s="106"/>
      <c r="FS156" s="106"/>
      <c r="FT156" s="106"/>
      <c r="FU156" s="106"/>
      <c r="FV156" s="106"/>
      <c r="FW156" s="106"/>
      <c r="FX156" s="106"/>
      <c r="FY156" s="106"/>
      <c r="FZ156" s="106"/>
      <c r="GA156" s="106"/>
      <c r="GB156" s="106"/>
      <c r="GC156" s="106"/>
      <c r="GD156" s="106"/>
      <c r="GE156" s="106"/>
      <c r="GF156" s="106"/>
      <c r="GG156" s="106"/>
      <c r="GH156" s="106"/>
      <c r="GI156" s="106"/>
      <c r="GJ156" s="106"/>
      <c r="GK156" s="106"/>
      <c r="GL156" s="106"/>
      <c r="GM156" s="106"/>
      <c r="GN156" s="106"/>
      <c r="GO156" s="106"/>
      <c r="GP156" s="106"/>
      <c r="GQ156" s="106"/>
    </row>
    <row r="157" spans="17:199" x14ac:dyDescent="0.35">
      <c r="Q157" s="104" t="s">
        <v>218</v>
      </c>
      <c r="R157" s="94"/>
      <c r="S157" s="94"/>
      <c r="T157" s="96">
        <f>IF(T$3=T$75,SUM($S$82:T$82)*$K$58*$K$74,0)</f>
        <v>0</v>
      </c>
      <c r="U157" s="96">
        <f>IF(U$3=U$75,SUM($S$82:U$82)*$K$58*$K$74,0)</f>
        <v>0</v>
      </c>
      <c r="V157" s="96">
        <f>IF(V$3=V$75,SUM($S$82:V$82)*$K$58*$K$74,0)</f>
        <v>0</v>
      </c>
      <c r="W157" s="96">
        <f>IF(W$3=W$75,SUM($S$82:W$82)*$K$58*$K$74,0)</f>
        <v>0</v>
      </c>
      <c r="X157" s="96">
        <f>IF(X$3=X$75,SUM($S$82:X$82)*$K$58*$K$74,0)</f>
        <v>0</v>
      </c>
      <c r="Y157" s="96">
        <f>IF(Y$3=Y$75,SUM($S$82:Y$82)*$K$58*$K$74,0)</f>
        <v>0</v>
      </c>
      <c r="Z157" s="96">
        <f>IF(Z$3=Z$75,SUM($S$82:Z$82)*$K$58*$K$74,0)</f>
        <v>0</v>
      </c>
      <c r="AA157" s="96">
        <f>IF(AA$3=AA$75,SUM($S$82:AA$82)*$K$58*$K$74,0)</f>
        <v>0</v>
      </c>
      <c r="AB157" s="96">
        <f>IF(AB$3=AB$75,SUM($S$82:AB$82)*$K$58*$K$74,0)</f>
        <v>0</v>
      </c>
      <c r="AC157" s="96">
        <f>IF(AC$3=AC$75,SUM($S$82:AC$82)*$K$58*$K$74,0)</f>
        <v>0</v>
      </c>
      <c r="AD157" s="96">
        <f>IF(AD$3=AD$75,SUM($S$82:AD$82)*$K$58*$K$74,0)</f>
        <v>0</v>
      </c>
      <c r="AE157" s="96">
        <f>IF(AE$3=AE$75,SUM($S$82:AE$82)*$K$58*$K$74,0)</f>
        <v>0</v>
      </c>
      <c r="AF157" s="96">
        <f>IF(AF$3=AF$75,SUM($S$82:AF$82)*$K$58*$K$74,0)</f>
        <v>0</v>
      </c>
      <c r="AG157" s="96">
        <f>IF(AG$3=AG$75,SUM($S$82:AG$82)*$K$58*$K$74,0)</f>
        <v>0</v>
      </c>
      <c r="AH157" s="96">
        <f>IF(AH$3=AH$75,SUM($S$82:AH$82)*$K$58*$K$74,0)</f>
        <v>0</v>
      </c>
      <c r="AI157" s="96">
        <f>IF(AI$3=AI$75,SUM($S$82:AI$82)*$K$58*$K$74,0)</f>
        <v>0</v>
      </c>
      <c r="AJ157" s="96">
        <f>IF(AJ$3=AJ$75,SUM($S$82:AJ$82)*$K$58*$K$74,0)</f>
        <v>0</v>
      </c>
      <c r="AK157" s="96">
        <f>IF(AK$3=AK$75,SUM($S$82:AK$82)*$K$58*$K$74,0)</f>
        <v>0</v>
      </c>
      <c r="AL157" s="96">
        <f>IF(AL$3=AL$75,SUM($S$82:AL$82)*$K$58*$K$74,0)</f>
        <v>0</v>
      </c>
      <c r="AM157" s="96">
        <f>IF(AM$3=AM$75,SUM($S$82:AM$82)*$K$58*$K$74,0)</f>
        <v>0</v>
      </c>
      <c r="AN157" s="96">
        <f>IF(AN$3=AN$75,SUM($S$82:AN$82)*$K$58*$K$74,0)</f>
        <v>0</v>
      </c>
      <c r="AO157" s="96">
        <f>IF(AO$3=AO$75,SUM($S$82:AO$82)*$K$58*$K$74,0)</f>
        <v>0</v>
      </c>
      <c r="AP157" s="96">
        <f>IF(AP$3=AP$75,SUM($S$82:AP$82)*$K$58*$K$74,0)</f>
        <v>0</v>
      </c>
      <c r="AQ157" s="96">
        <f>IF(AQ$3=AQ$75,SUM($S$82:AQ$82)*$K$58*$K$74,0)</f>
        <v>0</v>
      </c>
      <c r="AR157" s="96">
        <f>IF(AR$3=AR$75,SUM($S$82:AR$82)*$K$58*$K$74,0)</f>
        <v>0</v>
      </c>
      <c r="AS157" s="96">
        <f>IF(AS$3=AS$75,SUM($S$82:AS$82)*$K$58*$K$74,0)</f>
        <v>0</v>
      </c>
      <c r="AT157" s="96">
        <f>IF(AT$3=AT$75,SUM($S$82:AT$82)*$K$58*$K$74,0)</f>
        <v>0</v>
      </c>
      <c r="AU157" s="96">
        <f>IF(AU$3=AU$75,SUM($S$82:AU$82)*$K$58*$K$74,0)</f>
        <v>0</v>
      </c>
      <c r="AV157" s="96">
        <f>IF(AV$3=AV$75,SUM($S$82:AV$82)*$K$58*$K$74,0)</f>
        <v>0</v>
      </c>
      <c r="AW157" s="96">
        <f>IF(AW$3=AW$75,SUM($S$82:AW$82)*$K$58*$K$74,0)</f>
        <v>0</v>
      </c>
      <c r="AX157" s="96">
        <f>IF(AX$3=AX$75,SUM($S$82:AX$82)*$K$58*$K$74,0)</f>
        <v>0</v>
      </c>
      <c r="AY157" s="96">
        <f>IF(AY$3=AY$75,SUM($S$82:AY$82)*$K$58*$K$74,0)</f>
        <v>0</v>
      </c>
      <c r="AZ157" s="96">
        <f>IF(AZ$3=AZ$75,SUM($S$82:AZ$82)*$K$58*$K$74,0)</f>
        <v>0</v>
      </c>
      <c r="BA157" s="96">
        <f>IF(BA$3=BA$75,SUM($S$82:BA$82)*$K$58*$K$74,0)</f>
        <v>0</v>
      </c>
      <c r="BB157" s="96">
        <f>IF(BB$3=BB$75,SUM($S$82:BB$82)*$K$58*$K$74,0)</f>
        <v>0</v>
      </c>
      <c r="BC157" s="96">
        <f>IF(BC$3=BC$75,SUM($S$82:BC$82)*$K$58*$K$74,0)</f>
        <v>0</v>
      </c>
      <c r="BD157" s="96">
        <f>IF(BD$3=BD$75,SUM($S$82:BD$82)*$K$58*$K$74,0)</f>
        <v>0</v>
      </c>
      <c r="BE157" s="96">
        <f>IF(BE$3=BE$75,SUM($S$82:BE$82)*$K$58*$K$74,0)</f>
        <v>0</v>
      </c>
      <c r="BF157" s="96">
        <f>IF(BF$3=BF$75,SUM($S$82:BF$82)*$K$58*$K$74,0)</f>
        <v>0</v>
      </c>
      <c r="BG157" s="96">
        <f>IF(BG$3=BG$75,SUM($S$82:BG$82)*$K$58*$K$74,0)</f>
        <v>0</v>
      </c>
      <c r="BH157" s="96">
        <f>IF(BH$3=BH$75,SUM($S$82:BH$82)*$K$58*$K$74,0)</f>
        <v>0</v>
      </c>
      <c r="BI157" s="96">
        <f>IF(BI$3=BI$75,SUM($S$82:BI$82)*$K$58*$K$74,0)</f>
        <v>0</v>
      </c>
      <c r="BJ157" s="96">
        <f>IF(BJ$3=BJ$75,SUM($S$82:BJ$82)*$K$58*$K$74,0)</f>
        <v>0</v>
      </c>
      <c r="BK157" s="96">
        <f>IF(BK$3=BK$75,SUM($S$82:BK$82)*$K$58*$K$74,0)</f>
        <v>0</v>
      </c>
      <c r="BL157" s="96">
        <f>IF(BL$3=BL$75,SUM($S$82:BL$82)*$K$58*$K$74,0)</f>
        <v>0</v>
      </c>
      <c r="BM157" s="96">
        <f>IF(BM$3=BM$75,SUM($S$82:BM$82)*$K$58*$K$74,0)</f>
        <v>0</v>
      </c>
      <c r="BN157" s="96">
        <f>IF(BN$3=BN$75,SUM($S$82:BN$82)*$K$58*$K$74,0)</f>
        <v>0</v>
      </c>
      <c r="BO157" s="96">
        <f>IF(BO$3=BO$75,SUM($S$82:BO$82)*$K$58*$K$74,0)</f>
        <v>0</v>
      </c>
      <c r="BP157" s="96">
        <f>IF(BP$3=BP$75,SUM($S$82:BP$82)*$K$58*$K$74,0)</f>
        <v>0</v>
      </c>
      <c r="BQ157" s="96">
        <f>IF(BQ$3=BQ$75,SUM($S$82:BQ$82)*$K$58*$K$74,0)</f>
        <v>0</v>
      </c>
      <c r="BR157" s="96">
        <f>IF(BR$3=BR$75,SUM($S$82:BR$82)*$K$58*$K$74,0)</f>
        <v>0</v>
      </c>
      <c r="BS157" s="96">
        <f>IF(BS$3=BS$75,SUM($S$82:BS$82)*$K$58*$K$74,0)</f>
        <v>0</v>
      </c>
      <c r="BT157" s="96">
        <f>IF(BT$3=BT$75,SUM($S$82:BT$82)*$K$58*$K$74,0)</f>
        <v>0</v>
      </c>
      <c r="BU157" s="96">
        <f>IF(BU$3=BU$75,SUM($S$82:BU$82)*$K$58*$K$74,0)</f>
        <v>0</v>
      </c>
      <c r="BV157" s="96">
        <f>IF(BV$3=BV$75,SUM($S$82:BV$82)*$K$58*$K$74,0)</f>
        <v>0</v>
      </c>
      <c r="BW157" s="96">
        <f>IF(BW$3=BW$75,SUM($S$82:BW$82)*$K$58*$K$74,0)</f>
        <v>0</v>
      </c>
      <c r="BX157" s="96">
        <f>IF(BX$3=BX$75,SUM($S$82:BX$82)*$K$58*$K$74,0)</f>
        <v>0</v>
      </c>
      <c r="BY157" s="96">
        <f>IF(BY$3=BY$75,SUM($S$82:BY$82)*$K$58*$K$74,0)</f>
        <v>0</v>
      </c>
      <c r="BZ157" s="96">
        <f>IF(BZ$3=BZ$75,SUM($S$82:BZ$82)*$K$58*$K$74,0)</f>
        <v>0</v>
      </c>
      <c r="CA157" s="96">
        <f>IF(CA$3=CA$75,SUM($S$82:CA$82)*$K$58*$K$74,0)</f>
        <v>0</v>
      </c>
      <c r="CB157" s="96">
        <f>IF(CB$3=CB$75,SUM($S$82:CB$82)*$K$58*$K$74,0)</f>
        <v>0</v>
      </c>
      <c r="CC157" s="96">
        <f>IF(CC$3=CC$75,SUM($S$82:CC$82)*$K$58*$K$74,0)</f>
        <v>0</v>
      </c>
      <c r="CD157" s="96">
        <f>IF(CD$3=CD$75,SUM($S$82:CD$82)*$K$58*$K$74,0)</f>
        <v>0</v>
      </c>
      <c r="CE157" s="96">
        <f>IF(CE$3=CE$75,SUM($S$82:CE$82)*$K$58*$K$74,0)</f>
        <v>0</v>
      </c>
      <c r="CF157" s="96">
        <f>IF(CF$3=CF$75,SUM($S$82:CF$82)*$K$58*$K$74,0)</f>
        <v>0</v>
      </c>
      <c r="CG157" s="96">
        <f>IF(CG$3=CG$75,SUM($S$82:CG$82)*$K$58*$K$74,0)</f>
        <v>0</v>
      </c>
      <c r="CH157" s="96">
        <f>IF(CH$3=CH$75,SUM($S$82:CH$82)*$K$58*$K$74,0)</f>
        <v>0</v>
      </c>
      <c r="CI157" s="96">
        <f>IF(CI$3=CI$75,SUM($S$82:CI$82)*$K$58*$K$74,0)</f>
        <v>0</v>
      </c>
      <c r="CJ157" s="96">
        <f>IF(CJ$3=CJ$75,SUM($S$82:CJ$82)*$K$58*$K$74,0)</f>
        <v>0</v>
      </c>
      <c r="CK157" s="96">
        <f>IF(CK$3=CK$75,SUM($S$82:CK$82)*$K$58*$K$74,0)</f>
        <v>0</v>
      </c>
      <c r="CL157" s="96">
        <f>IF(CL$3=CL$75,SUM($S$82:CL$82)*$K$58*$K$74,0)</f>
        <v>0</v>
      </c>
      <c r="CM157" s="96">
        <f>IF(CM$3=CM$75,SUM($S$82:CM$82)*$K$58*$K$74,0)</f>
        <v>0</v>
      </c>
      <c r="CN157" s="96">
        <f>IF(CN$3=CN$75,SUM($S$82:CN$82)*$K$58*$K$74,0)</f>
        <v>0</v>
      </c>
      <c r="CO157" s="96">
        <f>IF(CO$3=CO$75,SUM($S$82:CO$82)*$K$58*$K$74,0)</f>
        <v>0</v>
      </c>
      <c r="CP157" s="96">
        <f>IF(CP$3=CP$75,SUM($S$82:CP$82)*$K$58*$K$74,0)</f>
        <v>0</v>
      </c>
      <c r="CQ157" s="96">
        <f>IF(CQ$3=CQ$75,SUM($S$82:CQ$82)*$K$58*$K$74,0)</f>
        <v>0</v>
      </c>
      <c r="CR157" s="96">
        <f>IF(CR$3=CR$75,SUM($S$82:CR$82)*$K$58*$K$74,0)</f>
        <v>0</v>
      </c>
      <c r="CS157" s="96">
        <f>IF(CS$3=CS$75,SUM($S$82:CS$82)*$K$58*$K$74,0)</f>
        <v>0</v>
      </c>
      <c r="CT157" s="96">
        <f>IF(CT$3=CT$75,SUM($S$82:CT$82)*$K$58*$K$74,0)</f>
        <v>0</v>
      </c>
      <c r="CU157" s="96">
        <f>IF(CU$3=CU$75,SUM($S$82:CU$82)*$K$58*$K$74,0)</f>
        <v>0</v>
      </c>
      <c r="CW157" s="107"/>
      <c r="CX157" s="107"/>
      <c r="CY157" s="107"/>
      <c r="CZ157" s="107"/>
      <c r="DA157" s="107"/>
      <c r="DB157" s="107"/>
      <c r="DC157" s="107"/>
      <c r="DD157" s="107"/>
      <c r="DE157" s="107"/>
      <c r="DF157" s="107"/>
      <c r="DG157" s="107"/>
      <c r="DH157" s="107"/>
      <c r="DI157" s="107"/>
      <c r="DJ157" s="107"/>
      <c r="DK157" s="107"/>
      <c r="DL157" s="107"/>
      <c r="DM157" s="107"/>
      <c r="DN157" s="107"/>
      <c r="DO157" s="107"/>
      <c r="DP157" s="107"/>
      <c r="DQ157" s="107"/>
      <c r="DR157" s="107"/>
      <c r="DS157" s="107"/>
      <c r="DT157" s="107"/>
      <c r="DU157" s="107"/>
      <c r="DV157" s="107"/>
      <c r="DW157" s="107"/>
      <c r="DX157" s="107"/>
      <c r="DY157" s="107"/>
      <c r="DZ157" s="107"/>
      <c r="EA157" s="107"/>
      <c r="EB157" s="107"/>
      <c r="EC157" s="107"/>
      <c r="ED157" s="107"/>
      <c r="EE157" s="107"/>
      <c r="EF157" s="107"/>
      <c r="EG157" s="107"/>
      <c r="EH157" s="107"/>
      <c r="EI157" s="107"/>
      <c r="EJ157" s="107"/>
      <c r="EK157" s="107"/>
      <c r="EL157" s="107"/>
      <c r="EM157" s="107"/>
      <c r="EN157" s="107"/>
      <c r="EO157" s="107"/>
      <c r="EP157" s="107"/>
      <c r="EQ157" s="107"/>
      <c r="ER157" s="107"/>
      <c r="ES157" s="107"/>
      <c r="ET157" s="107"/>
      <c r="EU157" s="107"/>
      <c r="EV157" s="107"/>
      <c r="EW157" s="107"/>
      <c r="EX157" s="107"/>
      <c r="EY157" s="107"/>
      <c r="EZ157" s="107"/>
      <c r="FA157" s="107"/>
      <c r="FB157" s="107"/>
      <c r="FC157" s="107"/>
      <c r="FD157" s="107"/>
      <c r="FE157" s="107"/>
      <c r="FF157" s="107"/>
      <c r="FG157" s="107"/>
      <c r="FH157" s="107"/>
      <c r="FI157" s="107"/>
      <c r="FJ157" s="107"/>
      <c r="FK157" s="107"/>
      <c r="FL157" s="107"/>
      <c r="FM157" s="107"/>
      <c r="FN157" s="107"/>
      <c r="FO157" s="107"/>
      <c r="FP157" s="107"/>
      <c r="FQ157" s="107"/>
      <c r="FR157" s="107"/>
      <c r="FS157" s="107"/>
      <c r="FT157" s="107"/>
      <c r="FU157" s="107"/>
      <c r="FV157" s="107"/>
      <c r="FW157" s="107"/>
      <c r="FX157" s="107"/>
      <c r="FY157" s="107"/>
      <c r="FZ157" s="107"/>
      <c r="GA157" s="107"/>
      <c r="GB157" s="107"/>
      <c r="GC157" s="107"/>
      <c r="GD157" s="107"/>
      <c r="GE157" s="107"/>
      <c r="GF157" s="107"/>
      <c r="GG157" s="107"/>
      <c r="GH157" s="107"/>
      <c r="GI157" s="107"/>
      <c r="GJ157" s="107"/>
      <c r="GK157" s="107"/>
      <c r="GL157" s="107"/>
      <c r="GM157" s="107"/>
      <c r="GN157" s="107"/>
      <c r="GO157" s="107"/>
      <c r="GP157" s="107"/>
      <c r="GQ157" s="107"/>
    </row>
    <row r="158" spans="17:199" x14ac:dyDescent="0.35">
      <c r="Q158" s="103" t="s">
        <v>0</v>
      </c>
      <c r="R158" s="105">
        <f>SUM(T158:CU158)</f>
        <v>0</v>
      </c>
      <c r="S158" s="94"/>
      <c r="T158" s="108">
        <f>SUM(T155:T157)</f>
        <v>0</v>
      </c>
      <c r="U158" s="108">
        <f t="shared" ref="U158:CF158" si="381">SUM(U155:U157)</f>
        <v>0</v>
      </c>
      <c r="V158" s="108">
        <f t="shared" si="381"/>
        <v>0</v>
      </c>
      <c r="W158" s="108">
        <f t="shared" si="381"/>
        <v>0</v>
      </c>
      <c r="X158" s="108">
        <f t="shared" si="381"/>
        <v>0</v>
      </c>
      <c r="Y158" s="108">
        <f t="shared" si="381"/>
        <v>0</v>
      </c>
      <c r="Z158" s="108">
        <f t="shared" si="381"/>
        <v>0</v>
      </c>
      <c r="AA158" s="108">
        <f t="shared" si="381"/>
        <v>0</v>
      </c>
      <c r="AB158" s="108">
        <f t="shared" si="381"/>
        <v>0</v>
      </c>
      <c r="AC158" s="108">
        <f t="shared" si="381"/>
        <v>0</v>
      </c>
      <c r="AD158" s="108">
        <f t="shared" si="381"/>
        <v>0</v>
      </c>
      <c r="AE158" s="108">
        <f t="shared" si="381"/>
        <v>0</v>
      </c>
      <c r="AF158" s="108">
        <f t="shared" si="381"/>
        <v>0</v>
      </c>
      <c r="AG158" s="108">
        <f t="shared" si="381"/>
        <v>0</v>
      </c>
      <c r="AH158" s="108">
        <f t="shared" si="381"/>
        <v>0</v>
      </c>
      <c r="AI158" s="108">
        <f t="shared" si="381"/>
        <v>0</v>
      </c>
      <c r="AJ158" s="108">
        <f t="shared" si="381"/>
        <v>0</v>
      </c>
      <c r="AK158" s="108">
        <f t="shared" si="381"/>
        <v>0</v>
      </c>
      <c r="AL158" s="108">
        <f t="shared" si="381"/>
        <v>0</v>
      </c>
      <c r="AM158" s="108">
        <f t="shared" si="381"/>
        <v>0</v>
      </c>
      <c r="AN158" s="108">
        <f t="shared" si="381"/>
        <v>0</v>
      </c>
      <c r="AO158" s="108">
        <f t="shared" si="381"/>
        <v>0</v>
      </c>
      <c r="AP158" s="108">
        <f t="shared" si="381"/>
        <v>0</v>
      </c>
      <c r="AQ158" s="108">
        <f t="shared" si="381"/>
        <v>0</v>
      </c>
      <c r="AR158" s="108">
        <f t="shared" si="381"/>
        <v>0</v>
      </c>
      <c r="AS158" s="108">
        <f t="shared" si="381"/>
        <v>0</v>
      </c>
      <c r="AT158" s="108">
        <f t="shared" si="381"/>
        <v>0</v>
      </c>
      <c r="AU158" s="108">
        <f t="shared" si="381"/>
        <v>0</v>
      </c>
      <c r="AV158" s="108">
        <f t="shared" si="381"/>
        <v>0</v>
      </c>
      <c r="AW158" s="108">
        <f t="shared" si="381"/>
        <v>0</v>
      </c>
      <c r="AX158" s="108">
        <f t="shared" si="381"/>
        <v>0</v>
      </c>
      <c r="AY158" s="108">
        <f t="shared" si="381"/>
        <v>0</v>
      </c>
      <c r="AZ158" s="108">
        <f t="shared" si="381"/>
        <v>0</v>
      </c>
      <c r="BA158" s="108">
        <f t="shared" si="381"/>
        <v>0</v>
      </c>
      <c r="BB158" s="108">
        <f t="shared" si="381"/>
        <v>0</v>
      </c>
      <c r="BC158" s="108">
        <f t="shared" si="381"/>
        <v>0</v>
      </c>
      <c r="BD158" s="108">
        <f t="shared" si="381"/>
        <v>0</v>
      </c>
      <c r="BE158" s="108">
        <f t="shared" si="381"/>
        <v>0</v>
      </c>
      <c r="BF158" s="108">
        <f t="shared" si="381"/>
        <v>0</v>
      </c>
      <c r="BG158" s="108">
        <f t="shared" si="381"/>
        <v>0</v>
      </c>
      <c r="BH158" s="108">
        <f t="shared" si="381"/>
        <v>0</v>
      </c>
      <c r="BI158" s="108">
        <f t="shared" si="381"/>
        <v>0</v>
      </c>
      <c r="BJ158" s="108">
        <f t="shared" si="381"/>
        <v>0</v>
      </c>
      <c r="BK158" s="108">
        <f t="shared" si="381"/>
        <v>0</v>
      </c>
      <c r="BL158" s="108">
        <f t="shared" si="381"/>
        <v>0</v>
      </c>
      <c r="BM158" s="108">
        <f t="shared" si="381"/>
        <v>0</v>
      </c>
      <c r="BN158" s="108">
        <f t="shared" si="381"/>
        <v>0</v>
      </c>
      <c r="BO158" s="108">
        <f t="shared" si="381"/>
        <v>0</v>
      </c>
      <c r="BP158" s="108">
        <f t="shared" si="381"/>
        <v>0</v>
      </c>
      <c r="BQ158" s="108">
        <f t="shared" si="381"/>
        <v>0</v>
      </c>
      <c r="BR158" s="108">
        <f t="shared" si="381"/>
        <v>0</v>
      </c>
      <c r="BS158" s="108">
        <f t="shared" si="381"/>
        <v>0</v>
      </c>
      <c r="BT158" s="108">
        <f t="shared" si="381"/>
        <v>0</v>
      </c>
      <c r="BU158" s="108">
        <f t="shared" si="381"/>
        <v>0</v>
      </c>
      <c r="BV158" s="108">
        <f t="shared" si="381"/>
        <v>0</v>
      </c>
      <c r="BW158" s="108">
        <f t="shared" si="381"/>
        <v>0</v>
      </c>
      <c r="BX158" s="108">
        <f t="shared" si="381"/>
        <v>0</v>
      </c>
      <c r="BY158" s="108">
        <f t="shared" si="381"/>
        <v>0</v>
      </c>
      <c r="BZ158" s="108">
        <f t="shared" si="381"/>
        <v>0</v>
      </c>
      <c r="CA158" s="108">
        <f t="shared" si="381"/>
        <v>0</v>
      </c>
      <c r="CB158" s="108">
        <f t="shared" si="381"/>
        <v>0</v>
      </c>
      <c r="CC158" s="108">
        <f t="shared" si="381"/>
        <v>0</v>
      </c>
      <c r="CD158" s="108">
        <f t="shared" si="381"/>
        <v>0</v>
      </c>
      <c r="CE158" s="108">
        <f t="shared" si="381"/>
        <v>0</v>
      </c>
      <c r="CF158" s="108">
        <f t="shared" si="381"/>
        <v>0</v>
      </c>
      <c r="CG158" s="108">
        <f t="shared" ref="CG158:CU158" si="382">SUM(CG155:CG157)</f>
        <v>0</v>
      </c>
      <c r="CH158" s="108">
        <f t="shared" si="382"/>
        <v>0</v>
      </c>
      <c r="CI158" s="108">
        <f t="shared" si="382"/>
        <v>0</v>
      </c>
      <c r="CJ158" s="108">
        <f t="shared" si="382"/>
        <v>0</v>
      </c>
      <c r="CK158" s="108">
        <f t="shared" si="382"/>
        <v>0</v>
      </c>
      <c r="CL158" s="108">
        <f t="shared" si="382"/>
        <v>0</v>
      </c>
      <c r="CM158" s="108">
        <f t="shared" si="382"/>
        <v>0</v>
      </c>
      <c r="CN158" s="108">
        <f t="shared" si="382"/>
        <v>0</v>
      </c>
      <c r="CO158" s="108">
        <f t="shared" si="382"/>
        <v>0</v>
      </c>
      <c r="CP158" s="108">
        <f t="shared" si="382"/>
        <v>0</v>
      </c>
      <c r="CQ158" s="108">
        <f t="shared" si="382"/>
        <v>0</v>
      </c>
      <c r="CR158" s="108">
        <f t="shared" si="382"/>
        <v>0</v>
      </c>
      <c r="CS158" s="108">
        <f t="shared" si="382"/>
        <v>0</v>
      </c>
      <c r="CT158" s="108">
        <f t="shared" si="382"/>
        <v>0</v>
      </c>
      <c r="CU158" s="108">
        <f t="shared" si="382"/>
        <v>0</v>
      </c>
      <c r="CW158" s="95"/>
      <c r="CX158" s="95"/>
      <c r="CY158" s="95"/>
      <c r="CZ158" s="95"/>
      <c r="DA158" s="95"/>
      <c r="DB158" s="95"/>
      <c r="DC158" s="95"/>
      <c r="DD158" s="95"/>
      <c r="DE158" s="95"/>
      <c r="DF158" s="95"/>
      <c r="DG158" s="95"/>
      <c r="DH158" s="95"/>
      <c r="DI158" s="95"/>
      <c r="DJ158" s="95"/>
      <c r="DK158" s="95"/>
      <c r="DL158" s="95"/>
      <c r="DM158" s="95"/>
      <c r="DN158" s="95"/>
      <c r="DO158" s="95"/>
      <c r="DP158" s="95"/>
      <c r="DQ158" s="95"/>
      <c r="DR158" s="95"/>
      <c r="DS158" s="95"/>
      <c r="DT158" s="95"/>
      <c r="DU158" s="95"/>
      <c r="DV158" s="95"/>
      <c r="DW158" s="95"/>
      <c r="DX158" s="95"/>
      <c r="DY158" s="95"/>
      <c r="DZ158" s="95"/>
      <c r="EA158" s="95"/>
      <c r="EB158" s="95"/>
      <c r="EC158" s="95"/>
      <c r="ED158" s="95"/>
      <c r="EE158" s="95"/>
      <c r="EF158" s="95"/>
      <c r="EG158" s="95"/>
      <c r="EH158" s="95"/>
      <c r="EI158" s="95"/>
      <c r="EJ158" s="95"/>
      <c r="EK158" s="95"/>
      <c r="EL158" s="95"/>
      <c r="EM158" s="95"/>
      <c r="EN158" s="95"/>
      <c r="EO158" s="95"/>
      <c r="EP158" s="95"/>
      <c r="EQ158" s="95"/>
      <c r="ER158" s="95"/>
      <c r="ES158" s="95"/>
      <c r="ET158" s="95"/>
      <c r="EU158" s="95"/>
      <c r="EV158" s="95"/>
      <c r="EW158" s="95"/>
      <c r="EX158" s="95"/>
      <c r="EY158" s="95"/>
      <c r="EZ158" s="95"/>
      <c r="FA158" s="95"/>
      <c r="FB158" s="95"/>
      <c r="FC158" s="95"/>
      <c r="FD158" s="95"/>
      <c r="FE158" s="95"/>
      <c r="FF158" s="95"/>
      <c r="FG158" s="95"/>
      <c r="FH158" s="95"/>
      <c r="FI158" s="95"/>
      <c r="FJ158" s="95"/>
      <c r="FK158" s="95"/>
      <c r="FL158" s="95"/>
      <c r="FM158" s="95"/>
      <c r="FN158" s="95"/>
      <c r="FO158" s="95"/>
      <c r="FP158" s="95"/>
      <c r="FQ158" s="95"/>
      <c r="FR158" s="95"/>
      <c r="FS158" s="95"/>
      <c r="FT158" s="95"/>
      <c r="FU158" s="95"/>
      <c r="FV158" s="95"/>
      <c r="FW158" s="95"/>
      <c r="FX158" s="95"/>
      <c r="FY158" s="95"/>
      <c r="FZ158" s="95"/>
      <c r="GA158" s="95"/>
      <c r="GB158" s="95"/>
      <c r="GC158" s="95"/>
      <c r="GD158" s="95"/>
      <c r="GE158" s="95"/>
      <c r="GF158" s="95"/>
      <c r="GG158" s="95"/>
      <c r="GH158" s="95"/>
      <c r="GI158" s="95"/>
      <c r="GJ158" s="95"/>
      <c r="GK158" s="95"/>
      <c r="GL158" s="95"/>
      <c r="GM158" s="95"/>
      <c r="GN158" s="95"/>
      <c r="GO158" s="95"/>
      <c r="GP158" s="95"/>
      <c r="GQ158" s="95"/>
    </row>
    <row r="159" spans="17:199" x14ac:dyDescent="0.35">
      <c r="CW159" s="95"/>
      <c r="CX159" s="95"/>
      <c r="CY159" s="95"/>
      <c r="CZ159" s="95"/>
      <c r="DA159" s="95"/>
      <c r="DB159" s="95"/>
      <c r="DC159" s="95"/>
      <c r="DD159" s="95"/>
      <c r="DE159" s="95"/>
      <c r="DF159" s="95"/>
      <c r="DG159" s="95"/>
      <c r="DH159" s="95"/>
      <c r="DI159" s="95"/>
      <c r="DJ159" s="95"/>
      <c r="DK159" s="95"/>
      <c r="DL159" s="95"/>
      <c r="DM159" s="95"/>
      <c r="DN159" s="95"/>
      <c r="DO159" s="95"/>
      <c r="DP159" s="95"/>
      <c r="DQ159" s="95"/>
      <c r="DR159" s="95"/>
      <c r="DS159" s="95"/>
      <c r="DT159" s="95"/>
      <c r="DU159" s="95"/>
      <c r="DV159" s="95"/>
      <c r="DW159" s="95"/>
      <c r="DX159" s="95"/>
      <c r="DY159" s="95"/>
      <c r="DZ159" s="95"/>
      <c r="EA159" s="95"/>
      <c r="EB159" s="95"/>
      <c r="EC159" s="95"/>
      <c r="ED159" s="95"/>
      <c r="EE159" s="95"/>
      <c r="EF159" s="95"/>
      <c r="EG159" s="95"/>
      <c r="EH159" s="95"/>
      <c r="EI159" s="95"/>
      <c r="EJ159" s="95"/>
      <c r="EK159" s="95"/>
      <c r="EL159" s="95"/>
      <c r="EM159" s="95"/>
      <c r="EN159" s="95"/>
      <c r="EO159" s="95"/>
      <c r="EP159" s="95"/>
      <c r="EQ159" s="95"/>
      <c r="ER159" s="95"/>
      <c r="ES159" s="95"/>
      <c r="ET159" s="95"/>
      <c r="EU159" s="95"/>
      <c r="EV159" s="95"/>
      <c r="EW159" s="95"/>
      <c r="EX159" s="95"/>
      <c r="EY159" s="95"/>
      <c r="EZ159" s="95"/>
      <c r="FA159" s="95"/>
      <c r="FB159" s="95"/>
      <c r="FC159" s="95"/>
      <c r="FD159" s="95"/>
      <c r="FE159" s="95"/>
      <c r="FF159" s="95"/>
      <c r="FG159" s="95"/>
      <c r="FH159" s="95"/>
      <c r="FI159" s="95"/>
      <c r="FJ159" s="95"/>
      <c r="FK159" s="95"/>
      <c r="FL159" s="95"/>
      <c r="FM159" s="95"/>
      <c r="FN159" s="95"/>
      <c r="FO159" s="95"/>
      <c r="FP159" s="95"/>
      <c r="FQ159" s="95"/>
      <c r="FR159" s="95"/>
      <c r="FS159" s="95"/>
      <c r="FT159" s="95"/>
      <c r="FU159" s="95"/>
      <c r="FV159" s="95"/>
      <c r="FW159" s="95"/>
      <c r="FX159" s="95"/>
      <c r="FY159" s="95"/>
      <c r="FZ159" s="95"/>
      <c r="GA159" s="95"/>
      <c r="GB159" s="95"/>
      <c r="GC159" s="95"/>
      <c r="GD159" s="95"/>
      <c r="GE159" s="95"/>
      <c r="GF159" s="95"/>
      <c r="GG159" s="95"/>
      <c r="GH159" s="95"/>
      <c r="GI159" s="95"/>
      <c r="GJ159" s="95"/>
      <c r="GK159" s="95"/>
      <c r="GL159" s="95"/>
      <c r="GM159" s="95"/>
      <c r="GN159" s="95"/>
      <c r="GO159" s="95"/>
      <c r="GP159" s="95"/>
      <c r="GQ159" s="95"/>
    </row>
    <row r="160" spans="17:199" x14ac:dyDescent="0.35">
      <c r="Q160" s="98" t="str">
        <f>Q83</f>
        <v>Market + - 2 Bedroom</v>
      </c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4"/>
      <c r="BC160" s="94"/>
      <c r="BD160" s="94"/>
      <c r="BE160" s="94"/>
      <c r="BF160" s="94"/>
      <c r="BG160" s="94"/>
      <c r="BH160" s="94"/>
      <c r="BI160" s="94"/>
      <c r="BJ160" s="94"/>
      <c r="BK160" s="94"/>
      <c r="BL160" s="94"/>
      <c r="BM160" s="94"/>
      <c r="BN160" s="94"/>
      <c r="BO160" s="94"/>
      <c r="BP160" s="94"/>
      <c r="BQ160" s="94"/>
      <c r="BR160" s="94"/>
      <c r="BS160" s="94"/>
      <c r="BT160" s="94"/>
      <c r="BU160" s="94"/>
      <c r="BV160" s="94"/>
      <c r="BW160" s="94"/>
      <c r="BX160" s="94"/>
      <c r="BY160" s="94"/>
      <c r="BZ160" s="94"/>
      <c r="CA160" s="94"/>
      <c r="CB160" s="94"/>
      <c r="CC160" s="94"/>
      <c r="CD160" s="94"/>
      <c r="CE160" s="94"/>
      <c r="CF160" s="94"/>
      <c r="CG160" s="94"/>
      <c r="CH160" s="94"/>
      <c r="CI160" s="94"/>
      <c r="CJ160" s="94"/>
      <c r="CK160" s="94"/>
      <c r="CL160" s="94"/>
      <c r="CM160" s="94"/>
      <c r="CN160" s="94"/>
      <c r="CO160" s="94"/>
      <c r="CP160" s="94"/>
      <c r="CQ160" s="94"/>
      <c r="CR160" s="94"/>
      <c r="CS160" s="94"/>
      <c r="CT160" s="94"/>
      <c r="CU160" s="94"/>
      <c r="CW160" s="95"/>
      <c r="CX160" s="95"/>
      <c r="CY160" s="95"/>
      <c r="CZ160" s="95"/>
      <c r="DA160" s="95"/>
      <c r="DB160" s="95"/>
      <c r="DC160" s="95"/>
      <c r="DD160" s="95"/>
      <c r="DE160" s="95"/>
      <c r="DF160" s="95"/>
      <c r="DG160" s="95"/>
      <c r="DH160" s="95"/>
      <c r="DI160" s="95"/>
      <c r="DJ160" s="95"/>
      <c r="DK160" s="95"/>
      <c r="DL160" s="95"/>
      <c r="DM160" s="95"/>
      <c r="DN160" s="95"/>
      <c r="DO160" s="95"/>
      <c r="DP160" s="95"/>
      <c r="DQ160" s="95"/>
      <c r="DR160" s="95"/>
      <c r="DS160" s="95"/>
      <c r="DT160" s="95"/>
      <c r="DU160" s="95"/>
      <c r="DV160" s="95"/>
      <c r="DW160" s="95"/>
      <c r="DX160" s="95"/>
      <c r="DY160" s="95"/>
      <c r="DZ160" s="95"/>
      <c r="EA160" s="95"/>
      <c r="EB160" s="95"/>
      <c r="EC160" s="95"/>
      <c r="ED160" s="95"/>
      <c r="EE160" s="95"/>
      <c r="EF160" s="95"/>
      <c r="EG160" s="95"/>
      <c r="EH160" s="95"/>
      <c r="EI160" s="95"/>
      <c r="EJ160" s="95"/>
      <c r="EK160" s="95"/>
      <c r="EL160" s="95"/>
      <c r="EM160" s="95"/>
      <c r="EN160" s="95"/>
      <c r="EO160" s="95"/>
      <c r="EP160" s="95"/>
      <c r="EQ160" s="95"/>
      <c r="ER160" s="95"/>
      <c r="ES160" s="95"/>
      <c r="ET160" s="95"/>
      <c r="EU160" s="95"/>
      <c r="EV160" s="95"/>
      <c r="EW160" s="95"/>
      <c r="EX160" s="95"/>
      <c r="EY160" s="95"/>
      <c r="EZ160" s="95"/>
      <c r="FA160" s="95"/>
      <c r="FB160" s="95"/>
      <c r="FC160" s="95"/>
      <c r="FD160" s="95"/>
      <c r="FE160" s="95"/>
      <c r="FF160" s="95"/>
      <c r="FG160" s="95"/>
      <c r="FH160" s="95"/>
      <c r="FI160" s="95"/>
      <c r="FJ160" s="95"/>
      <c r="FK160" s="95"/>
      <c r="FL160" s="95"/>
      <c r="FM160" s="95"/>
      <c r="FN160" s="95"/>
      <c r="FO160" s="95"/>
      <c r="FP160" s="95"/>
      <c r="FQ160" s="95"/>
      <c r="FR160" s="95"/>
      <c r="FS160" s="95"/>
      <c r="FT160" s="95"/>
      <c r="FU160" s="95"/>
      <c r="FV160" s="95"/>
      <c r="FW160" s="95"/>
      <c r="FX160" s="95"/>
      <c r="FY160" s="95"/>
      <c r="FZ160" s="95"/>
      <c r="GA160" s="95"/>
      <c r="GB160" s="95"/>
      <c r="GC160" s="95"/>
      <c r="GD160" s="95"/>
      <c r="GE160" s="95"/>
      <c r="GF160" s="95"/>
      <c r="GG160" s="95"/>
      <c r="GH160" s="95"/>
      <c r="GI160" s="95"/>
      <c r="GJ160" s="95"/>
      <c r="GK160" s="95"/>
      <c r="GL160" s="95"/>
      <c r="GM160" s="95"/>
      <c r="GN160" s="95"/>
      <c r="GO160" s="95"/>
      <c r="GP160" s="95"/>
      <c r="GQ160" s="95"/>
    </row>
    <row r="161" spans="17:199" x14ac:dyDescent="0.35">
      <c r="Q161" s="103" t="s">
        <v>133</v>
      </c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  <c r="AW161" s="94"/>
      <c r="AX161" s="94"/>
      <c r="AY161" s="94"/>
      <c r="AZ161" s="94"/>
      <c r="BA161" s="94"/>
      <c r="BB161" s="94"/>
      <c r="BC161" s="94"/>
      <c r="BD161" s="94"/>
      <c r="BE161" s="94"/>
      <c r="BF161" s="94"/>
      <c r="BG161" s="94"/>
      <c r="BH161" s="94"/>
      <c r="BI161" s="94"/>
      <c r="BJ161" s="94"/>
      <c r="BK161" s="94"/>
      <c r="BL161" s="94"/>
      <c r="BM161" s="94"/>
      <c r="BN161" s="94"/>
      <c r="BO161" s="94"/>
      <c r="BP161" s="94"/>
      <c r="BQ161" s="94"/>
      <c r="BR161" s="94"/>
      <c r="BS161" s="94"/>
      <c r="BT161" s="94"/>
      <c r="BU161" s="94"/>
      <c r="BV161" s="94"/>
      <c r="BW161" s="94"/>
      <c r="BX161" s="94"/>
      <c r="BY161" s="94"/>
      <c r="BZ161" s="94"/>
      <c r="CA161" s="94"/>
      <c r="CB161" s="94"/>
      <c r="CC161" s="94"/>
      <c r="CD161" s="94"/>
      <c r="CE161" s="94"/>
      <c r="CF161" s="94"/>
      <c r="CG161" s="94"/>
      <c r="CH161" s="94"/>
      <c r="CI161" s="94"/>
      <c r="CJ161" s="94"/>
      <c r="CK161" s="94"/>
      <c r="CL161" s="94"/>
      <c r="CM161" s="94"/>
      <c r="CN161" s="94"/>
      <c r="CO161" s="94"/>
      <c r="CP161" s="94"/>
      <c r="CQ161" s="94"/>
      <c r="CR161" s="94"/>
      <c r="CS161" s="94"/>
      <c r="CT161" s="94"/>
      <c r="CU161" s="94"/>
      <c r="CW161" s="106"/>
      <c r="CX161" s="106"/>
      <c r="CY161" s="106"/>
      <c r="CZ161" s="106"/>
      <c r="DA161" s="106"/>
      <c r="DB161" s="106"/>
      <c r="DC161" s="106"/>
      <c r="DD161" s="106"/>
      <c r="DE161" s="106"/>
      <c r="DF161" s="106"/>
      <c r="DG161" s="106"/>
      <c r="DH161" s="106"/>
      <c r="DI161" s="106"/>
      <c r="DJ161" s="106"/>
      <c r="DK161" s="106"/>
      <c r="DL161" s="106"/>
      <c r="DM161" s="106"/>
      <c r="DN161" s="106"/>
      <c r="DO161" s="106"/>
      <c r="DP161" s="106"/>
      <c r="DQ161" s="106"/>
      <c r="DR161" s="106"/>
      <c r="DS161" s="106"/>
      <c r="DT161" s="106"/>
      <c r="DU161" s="106"/>
      <c r="DV161" s="106"/>
      <c r="DW161" s="106"/>
      <c r="DX161" s="106"/>
      <c r="DY161" s="106"/>
      <c r="DZ161" s="106"/>
      <c r="EA161" s="106"/>
      <c r="EB161" s="106"/>
      <c r="EC161" s="106"/>
      <c r="ED161" s="106"/>
      <c r="EE161" s="106"/>
      <c r="EF161" s="106"/>
      <c r="EG161" s="106"/>
      <c r="EH161" s="106"/>
      <c r="EI161" s="106"/>
      <c r="EJ161" s="106"/>
      <c r="EK161" s="106"/>
      <c r="EL161" s="106"/>
      <c r="EM161" s="106"/>
      <c r="EN161" s="106"/>
      <c r="EO161" s="106"/>
      <c r="EP161" s="106"/>
      <c r="EQ161" s="106"/>
      <c r="ER161" s="106"/>
      <c r="ES161" s="106"/>
      <c r="ET161" s="106"/>
      <c r="EU161" s="106"/>
      <c r="EV161" s="106"/>
      <c r="EW161" s="106"/>
      <c r="EX161" s="106"/>
      <c r="EY161" s="106"/>
      <c r="EZ161" s="106"/>
      <c r="FA161" s="106"/>
      <c r="FB161" s="106"/>
      <c r="FC161" s="106"/>
      <c r="FD161" s="106"/>
      <c r="FE161" s="106"/>
      <c r="FF161" s="106"/>
      <c r="FG161" s="106"/>
      <c r="FH161" s="106"/>
      <c r="FI161" s="106"/>
      <c r="FJ161" s="106"/>
      <c r="FK161" s="106"/>
      <c r="FL161" s="106"/>
      <c r="FM161" s="106"/>
      <c r="FN161" s="106"/>
      <c r="FO161" s="106"/>
      <c r="FP161" s="106"/>
      <c r="FQ161" s="106"/>
      <c r="FR161" s="106"/>
      <c r="FS161" s="106"/>
      <c r="FT161" s="106"/>
      <c r="FU161" s="106"/>
      <c r="FV161" s="106"/>
      <c r="FW161" s="106"/>
      <c r="FX161" s="106"/>
      <c r="FY161" s="106"/>
      <c r="FZ161" s="106"/>
      <c r="GA161" s="106"/>
      <c r="GB161" s="106"/>
      <c r="GC161" s="106"/>
      <c r="GD161" s="106"/>
      <c r="GE161" s="106"/>
      <c r="GF161" s="106"/>
      <c r="GG161" s="106"/>
      <c r="GH161" s="106"/>
      <c r="GI161" s="106"/>
      <c r="GJ161" s="106"/>
      <c r="GK161" s="106"/>
      <c r="GL161" s="106"/>
      <c r="GM161" s="106"/>
      <c r="GN161" s="106"/>
      <c r="GO161" s="106"/>
      <c r="GP161" s="106"/>
      <c r="GQ161" s="106"/>
    </row>
    <row r="162" spans="17:199" x14ac:dyDescent="0.35">
      <c r="Q162" s="104" t="s">
        <v>215</v>
      </c>
      <c r="R162" s="94"/>
      <c r="S162" s="94"/>
      <c r="T162" s="96">
        <f t="shared" ref="T162:AY162" si="383">IF(T$3&lt;T$73,T$83*$K$59*$H$74,0)</f>
        <v>0</v>
      </c>
      <c r="U162" s="96">
        <f t="shared" si="383"/>
        <v>0</v>
      </c>
      <c r="V162" s="96">
        <f t="shared" si="383"/>
        <v>0</v>
      </c>
      <c r="W162" s="96">
        <f t="shared" si="383"/>
        <v>0</v>
      </c>
      <c r="X162" s="96">
        <f t="shared" si="383"/>
        <v>0</v>
      </c>
      <c r="Y162" s="96">
        <f t="shared" si="383"/>
        <v>0</v>
      </c>
      <c r="Z162" s="96">
        <f t="shared" si="383"/>
        <v>0</v>
      </c>
      <c r="AA162" s="96">
        <f t="shared" si="383"/>
        <v>0</v>
      </c>
      <c r="AB162" s="96">
        <f t="shared" si="383"/>
        <v>0</v>
      </c>
      <c r="AC162" s="96">
        <f t="shared" si="383"/>
        <v>0</v>
      </c>
      <c r="AD162" s="96">
        <f t="shared" si="383"/>
        <v>0</v>
      </c>
      <c r="AE162" s="96">
        <f t="shared" si="383"/>
        <v>0</v>
      </c>
      <c r="AF162" s="96">
        <f t="shared" si="383"/>
        <v>0</v>
      </c>
      <c r="AG162" s="96">
        <f t="shared" si="383"/>
        <v>0</v>
      </c>
      <c r="AH162" s="96">
        <f t="shared" si="383"/>
        <v>0</v>
      </c>
      <c r="AI162" s="96">
        <f t="shared" si="383"/>
        <v>0</v>
      </c>
      <c r="AJ162" s="96">
        <f t="shared" si="383"/>
        <v>0</v>
      </c>
      <c r="AK162" s="96">
        <f t="shared" si="383"/>
        <v>0</v>
      </c>
      <c r="AL162" s="96">
        <f t="shared" si="383"/>
        <v>0</v>
      </c>
      <c r="AM162" s="96">
        <f t="shared" si="383"/>
        <v>0</v>
      </c>
      <c r="AN162" s="96">
        <f t="shared" si="383"/>
        <v>0</v>
      </c>
      <c r="AO162" s="96">
        <f t="shared" si="383"/>
        <v>0</v>
      </c>
      <c r="AP162" s="96">
        <f t="shared" si="383"/>
        <v>0</v>
      </c>
      <c r="AQ162" s="96">
        <f t="shared" si="383"/>
        <v>0</v>
      </c>
      <c r="AR162" s="96">
        <f t="shared" si="383"/>
        <v>0</v>
      </c>
      <c r="AS162" s="96">
        <f t="shared" si="383"/>
        <v>0</v>
      </c>
      <c r="AT162" s="96">
        <f t="shared" si="383"/>
        <v>0</v>
      </c>
      <c r="AU162" s="96">
        <f t="shared" si="383"/>
        <v>0</v>
      </c>
      <c r="AV162" s="96">
        <f t="shared" si="383"/>
        <v>0</v>
      </c>
      <c r="AW162" s="96">
        <f t="shared" si="383"/>
        <v>0</v>
      </c>
      <c r="AX162" s="96">
        <f t="shared" si="383"/>
        <v>0</v>
      </c>
      <c r="AY162" s="96">
        <f t="shared" si="383"/>
        <v>0</v>
      </c>
      <c r="AZ162" s="96">
        <f t="shared" ref="AZ162:CE162" si="384">IF(AZ$3&lt;AZ$73,AZ$83*$K$59*$H$74,0)</f>
        <v>0</v>
      </c>
      <c r="BA162" s="96">
        <f t="shared" si="384"/>
        <v>0</v>
      </c>
      <c r="BB162" s="96">
        <f t="shared" si="384"/>
        <v>0</v>
      </c>
      <c r="BC162" s="96">
        <f t="shared" si="384"/>
        <v>0</v>
      </c>
      <c r="BD162" s="96">
        <f t="shared" si="384"/>
        <v>0</v>
      </c>
      <c r="BE162" s="96">
        <f t="shared" si="384"/>
        <v>0</v>
      </c>
      <c r="BF162" s="96">
        <f t="shared" si="384"/>
        <v>0</v>
      </c>
      <c r="BG162" s="96">
        <f t="shared" si="384"/>
        <v>0</v>
      </c>
      <c r="BH162" s="96">
        <f t="shared" si="384"/>
        <v>0</v>
      </c>
      <c r="BI162" s="96">
        <f t="shared" si="384"/>
        <v>0</v>
      </c>
      <c r="BJ162" s="96">
        <f t="shared" si="384"/>
        <v>0</v>
      </c>
      <c r="BK162" s="96">
        <f t="shared" si="384"/>
        <v>0</v>
      </c>
      <c r="BL162" s="96">
        <f t="shared" si="384"/>
        <v>0</v>
      </c>
      <c r="BM162" s="96">
        <f t="shared" si="384"/>
        <v>0</v>
      </c>
      <c r="BN162" s="96">
        <f t="shared" si="384"/>
        <v>0</v>
      </c>
      <c r="BO162" s="96">
        <f t="shared" si="384"/>
        <v>0</v>
      </c>
      <c r="BP162" s="96">
        <f t="shared" si="384"/>
        <v>0</v>
      </c>
      <c r="BQ162" s="96">
        <f t="shared" si="384"/>
        <v>0</v>
      </c>
      <c r="BR162" s="96">
        <f t="shared" si="384"/>
        <v>0</v>
      </c>
      <c r="BS162" s="96">
        <f t="shared" si="384"/>
        <v>0</v>
      </c>
      <c r="BT162" s="96">
        <f t="shared" si="384"/>
        <v>0</v>
      </c>
      <c r="BU162" s="96">
        <f t="shared" si="384"/>
        <v>0</v>
      </c>
      <c r="BV162" s="96">
        <f t="shared" si="384"/>
        <v>0</v>
      </c>
      <c r="BW162" s="96">
        <f t="shared" si="384"/>
        <v>0</v>
      </c>
      <c r="BX162" s="96">
        <f t="shared" si="384"/>
        <v>0</v>
      </c>
      <c r="BY162" s="96">
        <f t="shared" si="384"/>
        <v>0</v>
      </c>
      <c r="BZ162" s="96">
        <f t="shared" si="384"/>
        <v>0</v>
      </c>
      <c r="CA162" s="96">
        <f t="shared" si="384"/>
        <v>0</v>
      </c>
      <c r="CB162" s="96">
        <f t="shared" si="384"/>
        <v>0</v>
      </c>
      <c r="CC162" s="96">
        <f t="shared" si="384"/>
        <v>0</v>
      </c>
      <c r="CD162" s="96">
        <f t="shared" si="384"/>
        <v>0</v>
      </c>
      <c r="CE162" s="96">
        <f t="shared" si="384"/>
        <v>0</v>
      </c>
      <c r="CF162" s="96">
        <f t="shared" ref="CF162:CU162" si="385">IF(CF$3&lt;CF$73,CF$83*$K$59*$H$74,0)</f>
        <v>0</v>
      </c>
      <c r="CG162" s="96">
        <f t="shared" si="385"/>
        <v>0</v>
      </c>
      <c r="CH162" s="96">
        <f t="shared" si="385"/>
        <v>0</v>
      </c>
      <c r="CI162" s="96">
        <f t="shared" si="385"/>
        <v>0</v>
      </c>
      <c r="CJ162" s="96">
        <f t="shared" si="385"/>
        <v>0</v>
      </c>
      <c r="CK162" s="96">
        <f t="shared" si="385"/>
        <v>0</v>
      </c>
      <c r="CL162" s="96">
        <f t="shared" si="385"/>
        <v>0</v>
      </c>
      <c r="CM162" s="96">
        <f t="shared" si="385"/>
        <v>0</v>
      </c>
      <c r="CN162" s="96">
        <f t="shared" si="385"/>
        <v>0</v>
      </c>
      <c r="CO162" s="96">
        <f t="shared" si="385"/>
        <v>0</v>
      </c>
      <c r="CP162" s="96">
        <f t="shared" si="385"/>
        <v>0</v>
      </c>
      <c r="CQ162" s="96">
        <f t="shared" si="385"/>
        <v>0</v>
      </c>
      <c r="CR162" s="96">
        <f t="shared" si="385"/>
        <v>0</v>
      </c>
      <c r="CS162" s="96">
        <f t="shared" si="385"/>
        <v>0</v>
      </c>
      <c r="CT162" s="96">
        <f t="shared" si="385"/>
        <v>0</v>
      </c>
      <c r="CU162" s="96">
        <f t="shared" si="385"/>
        <v>0</v>
      </c>
      <c r="CW162" s="106"/>
      <c r="CX162" s="106"/>
      <c r="CY162" s="106"/>
      <c r="CZ162" s="106"/>
      <c r="DA162" s="106"/>
      <c r="DB162" s="106"/>
      <c r="DC162" s="106"/>
      <c r="DD162" s="106"/>
      <c r="DE162" s="106"/>
      <c r="DF162" s="106"/>
      <c r="DG162" s="106"/>
      <c r="DH162" s="106"/>
      <c r="DI162" s="106"/>
      <c r="DJ162" s="106"/>
      <c r="DK162" s="106"/>
      <c r="DL162" s="106"/>
      <c r="DM162" s="106"/>
      <c r="DN162" s="106"/>
      <c r="DO162" s="106"/>
      <c r="DP162" s="106"/>
      <c r="DQ162" s="106"/>
      <c r="DR162" s="106"/>
      <c r="DS162" s="106"/>
      <c r="DT162" s="106"/>
      <c r="DU162" s="106"/>
      <c r="DV162" s="106"/>
      <c r="DW162" s="106"/>
      <c r="DX162" s="106"/>
      <c r="DY162" s="106"/>
      <c r="DZ162" s="106"/>
      <c r="EA162" s="106"/>
      <c r="EB162" s="106"/>
      <c r="EC162" s="106"/>
      <c r="ED162" s="106"/>
      <c r="EE162" s="106"/>
      <c r="EF162" s="106"/>
      <c r="EG162" s="106"/>
      <c r="EH162" s="106"/>
      <c r="EI162" s="106"/>
      <c r="EJ162" s="106"/>
      <c r="EK162" s="106"/>
      <c r="EL162" s="106"/>
      <c r="EM162" s="106"/>
      <c r="EN162" s="106"/>
      <c r="EO162" s="106"/>
      <c r="EP162" s="106"/>
      <c r="EQ162" s="106"/>
      <c r="ER162" s="106"/>
      <c r="ES162" s="106"/>
      <c r="ET162" s="106"/>
      <c r="EU162" s="106"/>
      <c r="EV162" s="106"/>
      <c r="EW162" s="106"/>
      <c r="EX162" s="106"/>
      <c r="EY162" s="106"/>
      <c r="EZ162" s="106"/>
      <c r="FA162" s="106"/>
      <c r="FB162" s="106"/>
      <c r="FC162" s="106"/>
      <c r="FD162" s="106"/>
      <c r="FE162" s="106"/>
      <c r="FF162" s="106"/>
      <c r="FG162" s="106"/>
      <c r="FH162" s="106"/>
      <c r="FI162" s="106"/>
      <c r="FJ162" s="106"/>
      <c r="FK162" s="106"/>
      <c r="FL162" s="106"/>
      <c r="FM162" s="106"/>
      <c r="FN162" s="106"/>
      <c r="FO162" s="106"/>
      <c r="FP162" s="106"/>
      <c r="FQ162" s="106"/>
      <c r="FR162" s="106"/>
      <c r="FS162" s="106"/>
      <c r="FT162" s="106"/>
      <c r="FU162" s="106"/>
      <c r="FV162" s="106"/>
      <c r="FW162" s="106"/>
      <c r="FX162" s="106"/>
      <c r="FY162" s="106"/>
      <c r="FZ162" s="106"/>
      <c r="GA162" s="106"/>
      <c r="GB162" s="106"/>
      <c r="GC162" s="106"/>
      <c r="GD162" s="106"/>
      <c r="GE162" s="106"/>
      <c r="GF162" s="106"/>
      <c r="GG162" s="106"/>
      <c r="GH162" s="106"/>
      <c r="GI162" s="106"/>
      <c r="GJ162" s="106"/>
      <c r="GK162" s="106"/>
      <c r="GL162" s="106"/>
      <c r="GM162" s="106"/>
      <c r="GN162" s="106"/>
      <c r="GO162" s="106"/>
      <c r="GP162" s="106"/>
      <c r="GQ162" s="106"/>
    </row>
    <row r="163" spans="17:199" x14ac:dyDescent="0.35">
      <c r="Q163" s="104" t="s">
        <v>216</v>
      </c>
      <c r="R163" s="94"/>
      <c r="S163" s="94"/>
      <c r="T163" s="96">
        <f t="shared" ref="T163:AY163" si="386">IF(AND(T$3&gt;=T$73,T$3&lt;T$74),T$83*$K$59*SUM($H$74:$I$74),0)</f>
        <v>0</v>
      </c>
      <c r="U163" s="96">
        <f t="shared" si="386"/>
        <v>0</v>
      </c>
      <c r="V163" s="96">
        <f t="shared" si="386"/>
        <v>0</v>
      </c>
      <c r="W163" s="96">
        <f t="shared" si="386"/>
        <v>0</v>
      </c>
      <c r="X163" s="96">
        <f t="shared" si="386"/>
        <v>0</v>
      </c>
      <c r="Y163" s="96">
        <f t="shared" si="386"/>
        <v>0</v>
      </c>
      <c r="Z163" s="96">
        <f t="shared" si="386"/>
        <v>0</v>
      </c>
      <c r="AA163" s="96">
        <f t="shared" si="386"/>
        <v>0</v>
      </c>
      <c r="AB163" s="96">
        <f t="shared" si="386"/>
        <v>0</v>
      </c>
      <c r="AC163" s="96">
        <f t="shared" si="386"/>
        <v>0</v>
      </c>
      <c r="AD163" s="96">
        <f t="shared" si="386"/>
        <v>0</v>
      </c>
      <c r="AE163" s="96">
        <f t="shared" si="386"/>
        <v>0</v>
      </c>
      <c r="AF163" s="96">
        <f t="shared" si="386"/>
        <v>0</v>
      </c>
      <c r="AG163" s="96">
        <f t="shared" si="386"/>
        <v>0</v>
      </c>
      <c r="AH163" s="96">
        <f t="shared" si="386"/>
        <v>0</v>
      </c>
      <c r="AI163" s="96">
        <f t="shared" si="386"/>
        <v>0</v>
      </c>
      <c r="AJ163" s="96">
        <f t="shared" si="386"/>
        <v>0</v>
      </c>
      <c r="AK163" s="96">
        <f t="shared" si="386"/>
        <v>0</v>
      </c>
      <c r="AL163" s="96">
        <f t="shared" si="386"/>
        <v>0</v>
      </c>
      <c r="AM163" s="96">
        <f t="shared" si="386"/>
        <v>0</v>
      </c>
      <c r="AN163" s="96">
        <f t="shared" si="386"/>
        <v>0</v>
      </c>
      <c r="AO163" s="96">
        <f t="shared" si="386"/>
        <v>0</v>
      </c>
      <c r="AP163" s="96">
        <f t="shared" si="386"/>
        <v>0</v>
      </c>
      <c r="AQ163" s="96">
        <f t="shared" si="386"/>
        <v>0</v>
      </c>
      <c r="AR163" s="96">
        <f t="shared" si="386"/>
        <v>0</v>
      </c>
      <c r="AS163" s="96">
        <f t="shared" si="386"/>
        <v>0</v>
      </c>
      <c r="AT163" s="96">
        <f t="shared" si="386"/>
        <v>0</v>
      </c>
      <c r="AU163" s="96">
        <f t="shared" si="386"/>
        <v>0</v>
      </c>
      <c r="AV163" s="96">
        <f t="shared" si="386"/>
        <v>0</v>
      </c>
      <c r="AW163" s="96">
        <f t="shared" si="386"/>
        <v>0</v>
      </c>
      <c r="AX163" s="96">
        <f t="shared" si="386"/>
        <v>0</v>
      </c>
      <c r="AY163" s="96">
        <f t="shared" si="386"/>
        <v>0</v>
      </c>
      <c r="AZ163" s="96">
        <f t="shared" ref="AZ163:CE163" si="387">IF(AND(AZ$3&gt;=AZ$73,AZ$3&lt;AZ$74),AZ$83*$K$59*SUM($H$74:$I$74),0)</f>
        <v>0</v>
      </c>
      <c r="BA163" s="96">
        <f t="shared" si="387"/>
        <v>0</v>
      </c>
      <c r="BB163" s="96">
        <f t="shared" si="387"/>
        <v>0</v>
      </c>
      <c r="BC163" s="96">
        <f t="shared" si="387"/>
        <v>0</v>
      </c>
      <c r="BD163" s="96">
        <f t="shared" si="387"/>
        <v>0</v>
      </c>
      <c r="BE163" s="96">
        <f t="shared" si="387"/>
        <v>0</v>
      </c>
      <c r="BF163" s="96">
        <f t="shared" si="387"/>
        <v>0</v>
      </c>
      <c r="BG163" s="96">
        <f t="shared" si="387"/>
        <v>0</v>
      </c>
      <c r="BH163" s="96">
        <f t="shared" si="387"/>
        <v>0</v>
      </c>
      <c r="BI163" s="96">
        <f t="shared" si="387"/>
        <v>0</v>
      </c>
      <c r="BJ163" s="96">
        <f t="shared" si="387"/>
        <v>0</v>
      </c>
      <c r="BK163" s="96">
        <f t="shared" si="387"/>
        <v>0</v>
      </c>
      <c r="BL163" s="96">
        <f t="shared" si="387"/>
        <v>0</v>
      </c>
      <c r="BM163" s="96">
        <f t="shared" si="387"/>
        <v>0</v>
      </c>
      <c r="BN163" s="96">
        <f t="shared" si="387"/>
        <v>0</v>
      </c>
      <c r="BO163" s="96">
        <f t="shared" si="387"/>
        <v>0</v>
      </c>
      <c r="BP163" s="96">
        <f t="shared" si="387"/>
        <v>0</v>
      </c>
      <c r="BQ163" s="96">
        <f t="shared" si="387"/>
        <v>0</v>
      </c>
      <c r="BR163" s="96">
        <f t="shared" si="387"/>
        <v>0</v>
      </c>
      <c r="BS163" s="96">
        <f t="shared" si="387"/>
        <v>0</v>
      </c>
      <c r="BT163" s="96">
        <f t="shared" si="387"/>
        <v>0</v>
      </c>
      <c r="BU163" s="96">
        <f t="shared" si="387"/>
        <v>0</v>
      </c>
      <c r="BV163" s="96">
        <f t="shared" si="387"/>
        <v>0</v>
      </c>
      <c r="BW163" s="96">
        <f t="shared" si="387"/>
        <v>0</v>
      </c>
      <c r="BX163" s="96">
        <f t="shared" si="387"/>
        <v>0</v>
      </c>
      <c r="BY163" s="96">
        <f t="shared" si="387"/>
        <v>0</v>
      </c>
      <c r="BZ163" s="96">
        <f t="shared" si="387"/>
        <v>0</v>
      </c>
      <c r="CA163" s="96">
        <f t="shared" si="387"/>
        <v>0</v>
      </c>
      <c r="CB163" s="96">
        <f t="shared" si="387"/>
        <v>0</v>
      </c>
      <c r="CC163" s="96">
        <f t="shared" si="387"/>
        <v>0</v>
      </c>
      <c r="CD163" s="96">
        <f t="shared" si="387"/>
        <v>0</v>
      </c>
      <c r="CE163" s="96">
        <f t="shared" si="387"/>
        <v>0</v>
      </c>
      <c r="CF163" s="96">
        <f t="shared" ref="CF163:CU163" si="388">IF(AND(CF$3&gt;=CF$73,CF$3&lt;CF$74),CF$83*$K$59*SUM($H$74:$I$74),0)</f>
        <v>0</v>
      </c>
      <c r="CG163" s="96">
        <f t="shared" si="388"/>
        <v>0</v>
      </c>
      <c r="CH163" s="96">
        <f t="shared" si="388"/>
        <v>0</v>
      </c>
      <c r="CI163" s="96">
        <f t="shared" si="388"/>
        <v>0</v>
      </c>
      <c r="CJ163" s="96">
        <f t="shared" si="388"/>
        <v>0</v>
      </c>
      <c r="CK163" s="96">
        <f t="shared" si="388"/>
        <v>0</v>
      </c>
      <c r="CL163" s="96">
        <f t="shared" si="388"/>
        <v>0</v>
      </c>
      <c r="CM163" s="96">
        <f t="shared" si="388"/>
        <v>0</v>
      </c>
      <c r="CN163" s="96">
        <f t="shared" si="388"/>
        <v>0</v>
      </c>
      <c r="CO163" s="96">
        <f t="shared" si="388"/>
        <v>0</v>
      </c>
      <c r="CP163" s="96">
        <f t="shared" si="388"/>
        <v>0</v>
      </c>
      <c r="CQ163" s="96">
        <f t="shared" si="388"/>
        <v>0</v>
      </c>
      <c r="CR163" s="96">
        <f t="shared" si="388"/>
        <v>0</v>
      </c>
      <c r="CS163" s="96">
        <f t="shared" si="388"/>
        <v>0</v>
      </c>
      <c r="CT163" s="96">
        <f t="shared" si="388"/>
        <v>0</v>
      </c>
      <c r="CU163" s="96">
        <f t="shared" si="388"/>
        <v>0</v>
      </c>
      <c r="CW163" s="106"/>
      <c r="CX163" s="106"/>
      <c r="CY163" s="106"/>
      <c r="CZ163" s="106"/>
      <c r="DA163" s="106"/>
      <c r="DB163" s="106"/>
      <c r="DC163" s="106"/>
      <c r="DD163" s="106"/>
      <c r="DE163" s="106"/>
      <c r="DF163" s="106"/>
      <c r="DG163" s="106"/>
      <c r="DH163" s="106"/>
      <c r="DI163" s="106"/>
      <c r="DJ163" s="106"/>
      <c r="DK163" s="106"/>
      <c r="DL163" s="106"/>
      <c r="DM163" s="106"/>
      <c r="DN163" s="106"/>
      <c r="DO163" s="106"/>
      <c r="DP163" s="106"/>
      <c r="DQ163" s="106"/>
      <c r="DR163" s="106"/>
      <c r="DS163" s="106"/>
      <c r="DT163" s="106"/>
      <c r="DU163" s="106"/>
      <c r="DV163" s="106"/>
      <c r="DW163" s="106"/>
      <c r="DX163" s="106"/>
      <c r="DY163" s="106"/>
      <c r="DZ163" s="106"/>
      <c r="EA163" s="106"/>
      <c r="EB163" s="106"/>
      <c r="EC163" s="106"/>
      <c r="ED163" s="106"/>
      <c r="EE163" s="106"/>
      <c r="EF163" s="106"/>
      <c r="EG163" s="106"/>
      <c r="EH163" s="106"/>
      <c r="EI163" s="106"/>
      <c r="EJ163" s="106"/>
      <c r="EK163" s="106"/>
      <c r="EL163" s="106"/>
      <c r="EM163" s="106"/>
      <c r="EN163" s="106"/>
      <c r="EO163" s="106"/>
      <c r="EP163" s="106"/>
      <c r="EQ163" s="106"/>
      <c r="ER163" s="106"/>
      <c r="ES163" s="106"/>
      <c r="ET163" s="106"/>
      <c r="EU163" s="106"/>
      <c r="EV163" s="106"/>
      <c r="EW163" s="106"/>
      <c r="EX163" s="106"/>
      <c r="EY163" s="106"/>
      <c r="EZ163" s="106"/>
      <c r="FA163" s="106"/>
      <c r="FB163" s="106"/>
      <c r="FC163" s="106"/>
      <c r="FD163" s="106"/>
      <c r="FE163" s="106"/>
      <c r="FF163" s="106"/>
      <c r="FG163" s="106"/>
      <c r="FH163" s="106"/>
      <c r="FI163" s="106"/>
      <c r="FJ163" s="106"/>
      <c r="FK163" s="106"/>
      <c r="FL163" s="106"/>
      <c r="FM163" s="106"/>
      <c r="FN163" s="106"/>
      <c r="FO163" s="106"/>
      <c r="FP163" s="106"/>
      <c r="FQ163" s="106"/>
      <c r="FR163" s="106"/>
      <c r="FS163" s="106"/>
      <c r="FT163" s="106"/>
      <c r="FU163" s="106"/>
      <c r="FV163" s="106"/>
      <c r="FW163" s="106"/>
      <c r="FX163" s="106"/>
      <c r="FY163" s="106"/>
      <c r="FZ163" s="106"/>
      <c r="GA163" s="106"/>
      <c r="GB163" s="106"/>
      <c r="GC163" s="106"/>
      <c r="GD163" s="106"/>
      <c r="GE163" s="106"/>
      <c r="GF163" s="106"/>
      <c r="GG163" s="106"/>
      <c r="GH163" s="106"/>
      <c r="GI163" s="106"/>
      <c r="GJ163" s="106"/>
      <c r="GK163" s="106"/>
      <c r="GL163" s="106"/>
      <c r="GM163" s="106"/>
      <c r="GN163" s="106"/>
      <c r="GO163" s="106"/>
      <c r="GP163" s="106"/>
      <c r="GQ163" s="106"/>
    </row>
    <row r="164" spans="17:199" x14ac:dyDescent="0.35">
      <c r="Q164" s="104" t="s">
        <v>217</v>
      </c>
      <c r="R164" s="94"/>
      <c r="S164" s="94"/>
      <c r="T164" s="96">
        <f t="shared" ref="T164:AY164" si="389">IF(AND(T$3&gt;=T$74,T$3&lt;T$75),T$83*$K$59*SUM($H$74:$J$74),0)</f>
        <v>0</v>
      </c>
      <c r="U164" s="96">
        <f t="shared" si="389"/>
        <v>0</v>
      </c>
      <c r="V164" s="96">
        <f t="shared" si="389"/>
        <v>0</v>
      </c>
      <c r="W164" s="96">
        <f t="shared" si="389"/>
        <v>0</v>
      </c>
      <c r="X164" s="96">
        <f t="shared" si="389"/>
        <v>0</v>
      </c>
      <c r="Y164" s="96">
        <f t="shared" si="389"/>
        <v>0</v>
      </c>
      <c r="Z164" s="96">
        <f t="shared" si="389"/>
        <v>0</v>
      </c>
      <c r="AA164" s="96">
        <f t="shared" si="389"/>
        <v>0</v>
      </c>
      <c r="AB164" s="96">
        <f t="shared" si="389"/>
        <v>0</v>
      </c>
      <c r="AC164" s="96">
        <f t="shared" si="389"/>
        <v>0</v>
      </c>
      <c r="AD164" s="96">
        <f t="shared" si="389"/>
        <v>0</v>
      </c>
      <c r="AE164" s="96">
        <f t="shared" si="389"/>
        <v>0</v>
      </c>
      <c r="AF164" s="96">
        <f t="shared" si="389"/>
        <v>0</v>
      </c>
      <c r="AG164" s="96">
        <f t="shared" si="389"/>
        <v>0</v>
      </c>
      <c r="AH164" s="96">
        <f t="shared" si="389"/>
        <v>0</v>
      </c>
      <c r="AI164" s="96">
        <f t="shared" si="389"/>
        <v>0</v>
      </c>
      <c r="AJ164" s="96">
        <f t="shared" si="389"/>
        <v>0</v>
      </c>
      <c r="AK164" s="96">
        <f t="shared" si="389"/>
        <v>0</v>
      </c>
      <c r="AL164" s="96">
        <f t="shared" si="389"/>
        <v>0</v>
      </c>
      <c r="AM164" s="96">
        <f t="shared" si="389"/>
        <v>0</v>
      </c>
      <c r="AN164" s="96">
        <f t="shared" si="389"/>
        <v>0</v>
      </c>
      <c r="AO164" s="96">
        <f t="shared" si="389"/>
        <v>0</v>
      </c>
      <c r="AP164" s="96">
        <f t="shared" si="389"/>
        <v>0</v>
      </c>
      <c r="AQ164" s="96">
        <f t="shared" si="389"/>
        <v>0</v>
      </c>
      <c r="AR164" s="96">
        <f t="shared" si="389"/>
        <v>0</v>
      </c>
      <c r="AS164" s="96">
        <f t="shared" si="389"/>
        <v>0</v>
      </c>
      <c r="AT164" s="96">
        <f t="shared" si="389"/>
        <v>0</v>
      </c>
      <c r="AU164" s="96">
        <f t="shared" si="389"/>
        <v>0</v>
      </c>
      <c r="AV164" s="96">
        <f t="shared" si="389"/>
        <v>0</v>
      </c>
      <c r="AW164" s="96">
        <f t="shared" si="389"/>
        <v>0</v>
      </c>
      <c r="AX164" s="96">
        <f t="shared" si="389"/>
        <v>0</v>
      </c>
      <c r="AY164" s="96">
        <f t="shared" si="389"/>
        <v>0</v>
      </c>
      <c r="AZ164" s="96">
        <f t="shared" ref="AZ164:CE164" si="390">IF(AND(AZ$3&gt;=AZ$74,AZ$3&lt;AZ$75),AZ$83*$K$59*SUM($H$74:$J$74),0)</f>
        <v>0</v>
      </c>
      <c r="BA164" s="96">
        <f t="shared" si="390"/>
        <v>0</v>
      </c>
      <c r="BB164" s="96">
        <f t="shared" si="390"/>
        <v>0</v>
      </c>
      <c r="BC164" s="96">
        <f t="shared" si="390"/>
        <v>0</v>
      </c>
      <c r="BD164" s="96">
        <f t="shared" si="390"/>
        <v>0</v>
      </c>
      <c r="BE164" s="96">
        <f t="shared" si="390"/>
        <v>0</v>
      </c>
      <c r="BF164" s="96">
        <f t="shared" si="390"/>
        <v>0</v>
      </c>
      <c r="BG164" s="96">
        <f t="shared" si="390"/>
        <v>0</v>
      </c>
      <c r="BH164" s="96">
        <f t="shared" si="390"/>
        <v>0</v>
      </c>
      <c r="BI164" s="96">
        <f t="shared" si="390"/>
        <v>0</v>
      </c>
      <c r="BJ164" s="96">
        <f t="shared" si="390"/>
        <v>0</v>
      </c>
      <c r="BK164" s="96">
        <f t="shared" si="390"/>
        <v>0</v>
      </c>
      <c r="BL164" s="96">
        <f t="shared" si="390"/>
        <v>0</v>
      </c>
      <c r="BM164" s="96">
        <f t="shared" si="390"/>
        <v>0</v>
      </c>
      <c r="BN164" s="96">
        <f t="shared" si="390"/>
        <v>0</v>
      </c>
      <c r="BO164" s="96">
        <f t="shared" si="390"/>
        <v>0</v>
      </c>
      <c r="BP164" s="96">
        <f t="shared" si="390"/>
        <v>0</v>
      </c>
      <c r="BQ164" s="96">
        <f t="shared" si="390"/>
        <v>0</v>
      </c>
      <c r="BR164" s="96">
        <f t="shared" si="390"/>
        <v>0</v>
      </c>
      <c r="BS164" s="96">
        <f t="shared" si="390"/>
        <v>0</v>
      </c>
      <c r="BT164" s="96">
        <f t="shared" si="390"/>
        <v>0</v>
      </c>
      <c r="BU164" s="96">
        <f t="shared" si="390"/>
        <v>0</v>
      </c>
      <c r="BV164" s="96">
        <f t="shared" si="390"/>
        <v>0</v>
      </c>
      <c r="BW164" s="96">
        <f t="shared" si="390"/>
        <v>0</v>
      </c>
      <c r="BX164" s="96">
        <f t="shared" si="390"/>
        <v>0</v>
      </c>
      <c r="BY164" s="96">
        <f t="shared" si="390"/>
        <v>0</v>
      </c>
      <c r="BZ164" s="96">
        <f t="shared" si="390"/>
        <v>0</v>
      </c>
      <c r="CA164" s="96">
        <f t="shared" si="390"/>
        <v>0</v>
      </c>
      <c r="CB164" s="96">
        <f t="shared" si="390"/>
        <v>0</v>
      </c>
      <c r="CC164" s="96">
        <f t="shared" si="390"/>
        <v>0</v>
      </c>
      <c r="CD164" s="96">
        <f t="shared" si="390"/>
        <v>0</v>
      </c>
      <c r="CE164" s="96">
        <f t="shared" si="390"/>
        <v>0</v>
      </c>
      <c r="CF164" s="96">
        <f t="shared" ref="CF164:CU164" si="391">IF(AND(CF$3&gt;=CF$74,CF$3&lt;CF$75),CF$83*$K$59*SUM($H$74:$J$74),0)</f>
        <v>0</v>
      </c>
      <c r="CG164" s="96">
        <f t="shared" si="391"/>
        <v>0</v>
      </c>
      <c r="CH164" s="96">
        <f t="shared" si="391"/>
        <v>0</v>
      </c>
      <c r="CI164" s="96">
        <f t="shared" si="391"/>
        <v>0</v>
      </c>
      <c r="CJ164" s="96">
        <f t="shared" si="391"/>
        <v>0</v>
      </c>
      <c r="CK164" s="96">
        <f t="shared" si="391"/>
        <v>0</v>
      </c>
      <c r="CL164" s="96">
        <f t="shared" si="391"/>
        <v>0</v>
      </c>
      <c r="CM164" s="96">
        <f t="shared" si="391"/>
        <v>0</v>
      </c>
      <c r="CN164" s="96">
        <f t="shared" si="391"/>
        <v>0</v>
      </c>
      <c r="CO164" s="96">
        <f t="shared" si="391"/>
        <v>0</v>
      </c>
      <c r="CP164" s="96">
        <f t="shared" si="391"/>
        <v>0</v>
      </c>
      <c r="CQ164" s="96">
        <f t="shared" si="391"/>
        <v>0</v>
      </c>
      <c r="CR164" s="96">
        <f t="shared" si="391"/>
        <v>0</v>
      </c>
      <c r="CS164" s="96">
        <f t="shared" si="391"/>
        <v>0</v>
      </c>
      <c r="CT164" s="96">
        <f t="shared" si="391"/>
        <v>0</v>
      </c>
      <c r="CU164" s="96">
        <f t="shared" si="391"/>
        <v>0</v>
      </c>
      <c r="CW164" s="107"/>
      <c r="CX164" s="107"/>
      <c r="CY164" s="107"/>
      <c r="CZ164" s="107"/>
      <c r="DA164" s="107"/>
      <c r="DB164" s="107"/>
      <c r="DC164" s="107"/>
      <c r="DD164" s="107"/>
      <c r="DE164" s="107"/>
      <c r="DF164" s="107"/>
      <c r="DG164" s="107"/>
      <c r="DH164" s="107"/>
      <c r="DI164" s="107"/>
      <c r="DJ164" s="107"/>
      <c r="DK164" s="107"/>
      <c r="DL164" s="107"/>
      <c r="DM164" s="107"/>
      <c r="DN164" s="107"/>
      <c r="DO164" s="107"/>
      <c r="DP164" s="107"/>
      <c r="DQ164" s="107"/>
      <c r="DR164" s="107"/>
      <c r="DS164" s="107"/>
      <c r="DT164" s="107"/>
      <c r="DU164" s="107"/>
      <c r="DV164" s="107"/>
      <c r="DW164" s="107"/>
      <c r="DX164" s="107"/>
      <c r="DY164" s="107"/>
      <c r="DZ164" s="107"/>
      <c r="EA164" s="107"/>
      <c r="EB164" s="107"/>
      <c r="EC164" s="107"/>
      <c r="ED164" s="107"/>
      <c r="EE164" s="107"/>
      <c r="EF164" s="107"/>
      <c r="EG164" s="107"/>
      <c r="EH164" s="107"/>
      <c r="EI164" s="107"/>
      <c r="EJ164" s="107"/>
      <c r="EK164" s="107"/>
      <c r="EL164" s="107"/>
      <c r="EM164" s="107"/>
      <c r="EN164" s="107"/>
      <c r="EO164" s="107"/>
      <c r="EP164" s="107"/>
      <c r="EQ164" s="107"/>
      <c r="ER164" s="107"/>
      <c r="ES164" s="107"/>
      <c r="ET164" s="107"/>
      <c r="EU164" s="107"/>
      <c r="EV164" s="107"/>
      <c r="EW164" s="107"/>
      <c r="EX164" s="107"/>
      <c r="EY164" s="107"/>
      <c r="EZ164" s="107"/>
      <c r="FA164" s="107"/>
      <c r="FB164" s="107"/>
      <c r="FC164" s="107"/>
      <c r="FD164" s="107"/>
      <c r="FE164" s="107"/>
      <c r="FF164" s="107"/>
      <c r="FG164" s="107"/>
      <c r="FH164" s="107"/>
      <c r="FI164" s="107"/>
      <c r="FJ164" s="107"/>
      <c r="FK164" s="107"/>
      <c r="FL164" s="107"/>
      <c r="FM164" s="107"/>
      <c r="FN164" s="107"/>
      <c r="FO164" s="107"/>
      <c r="FP164" s="107"/>
      <c r="FQ164" s="107"/>
      <c r="FR164" s="107"/>
      <c r="FS164" s="107"/>
      <c r="FT164" s="107"/>
      <c r="FU164" s="107"/>
      <c r="FV164" s="107"/>
      <c r="FW164" s="107"/>
      <c r="FX164" s="107"/>
      <c r="FY164" s="107"/>
      <c r="FZ164" s="107"/>
      <c r="GA164" s="107"/>
      <c r="GB164" s="107"/>
      <c r="GC164" s="107"/>
      <c r="GD164" s="107"/>
      <c r="GE164" s="107"/>
      <c r="GF164" s="107"/>
      <c r="GG164" s="107"/>
      <c r="GH164" s="107"/>
      <c r="GI164" s="107"/>
      <c r="GJ164" s="107"/>
      <c r="GK164" s="107"/>
      <c r="GL164" s="107"/>
      <c r="GM164" s="107"/>
      <c r="GN164" s="107"/>
      <c r="GO164" s="107"/>
      <c r="GP164" s="107"/>
      <c r="GQ164" s="107"/>
    </row>
    <row r="165" spans="17:199" x14ac:dyDescent="0.35">
      <c r="Q165" s="104" t="s">
        <v>218</v>
      </c>
      <c r="R165" s="94"/>
      <c r="S165" s="94"/>
      <c r="T165" s="96">
        <f t="shared" ref="T165:AY165" si="392">IF(T$3&gt;=T$75,T$83*$K$59*SUM($H$74:$K$74),0)</f>
        <v>0</v>
      </c>
      <c r="U165" s="96">
        <f t="shared" si="392"/>
        <v>0</v>
      </c>
      <c r="V165" s="96">
        <f t="shared" si="392"/>
        <v>0</v>
      </c>
      <c r="W165" s="96">
        <f t="shared" si="392"/>
        <v>0</v>
      </c>
      <c r="X165" s="96">
        <f t="shared" si="392"/>
        <v>0</v>
      </c>
      <c r="Y165" s="96">
        <f t="shared" si="392"/>
        <v>0</v>
      </c>
      <c r="Z165" s="96">
        <f t="shared" si="392"/>
        <v>0</v>
      </c>
      <c r="AA165" s="96">
        <f t="shared" si="392"/>
        <v>0</v>
      </c>
      <c r="AB165" s="96">
        <f t="shared" si="392"/>
        <v>0</v>
      </c>
      <c r="AC165" s="96">
        <f t="shared" si="392"/>
        <v>0</v>
      </c>
      <c r="AD165" s="96">
        <f t="shared" si="392"/>
        <v>0</v>
      </c>
      <c r="AE165" s="96">
        <f t="shared" si="392"/>
        <v>0</v>
      </c>
      <c r="AF165" s="96">
        <f t="shared" si="392"/>
        <v>0</v>
      </c>
      <c r="AG165" s="96">
        <f t="shared" si="392"/>
        <v>0</v>
      </c>
      <c r="AH165" s="96">
        <f t="shared" si="392"/>
        <v>0</v>
      </c>
      <c r="AI165" s="96">
        <f t="shared" si="392"/>
        <v>0</v>
      </c>
      <c r="AJ165" s="96">
        <f t="shared" si="392"/>
        <v>0</v>
      </c>
      <c r="AK165" s="96">
        <f t="shared" si="392"/>
        <v>0</v>
      </c>
      <c r="AL165" s="96">
        <f t="shared" si="392"/>
        <v>0</v>
      </c>
      <c r="AM165" s="96">
        <f t="shared" si="392"/>
        <v>0</v>
      </c>
      <c r="AN165" s="96">
        <f t="shared" si="392"/>
        <v>0</v>
      </c>
      <c r="AO165" s="96">
        <f t="shared" si="392"/>
        <v>0</v>
      </c>
      <c r="AP165" s="96">
        <f t="shared" si="392"/>
        <v>0</v>
      </c>
      <c r="AQ165" s="96">
        <f t="shared" ca="1" si="392"/>
        <v>16766999.999999998</v>
      </c>
      <c r="AR165" s="96">
        <f t="shared" ca="1" si="392"/>
        <v>16766999.999999998</v>
      </c>
      <c r="AS165" s="96">
        <f t="shared" ca="1" si="392"/>
        <v>16766999.999999998</v>
      </c>
      <c r="AT165" s="96">
        <f t="shared" ca="1" si="392"/>
        <v>16766999.999999998</v>
      </c>
      <c r="AU165" s="96">
        <f t="shared" ca="1" si="392"/>
        <v>16766999.999999998</v>
      </c>
      <c r="AV165" s="96">
        <f t="shared" ca="1" si="392"/>
        <v>16766999.999999998</v>
      </c>
      <c r="AW165" s="96">
        <f t="shared" ca="1" si="392"/>
        <v>16766999.999999998</v>
      </c>
      <c r="AX165" s="96">
        <f t="shared" si="392"/>
        <v>0</v>
      </c>
      <c r="AY165" s="96">
        <f t="shared" si="392"/>
        <v>0</v>
      </c>
      <c r="AZ165" s="96">
        <f t="shared" ref="AZ165:CE165" si="393">IF(AZ$3&gt;=AZ$75,AZ$83*$K$59*SUM($H$74:$K$74),0)</f>
        <v>0</v>
      </c>
      <c r="BA165" s="96">
        <f t="shared" si="393"/>
        <v>0</v>
      </c>
      <c r="BB165" s="96">
        <f t="shared" si="393"/>
        <v>0</v>
      </c>
      <c r="BC165" s="96">
        <f t="shared" si="393"/>
        <v>0</v>
      </c>
      <c r="BD165" s="96">
        <f t="shared" si="393"/>
        <v>0</v>
      </c>
      <c r="BE165" s="96">
        <f t="shared" si="393"/>
        <v>0</v>
      </c>
      <c r="BF165" s="96">
        <f t="shared" si="393"/>
        <v>0</v>
      </c>
      <c r="BG165" s="96">
        <f t="shared" si="393"/>
        <v>0</v>
      </c>
      <c r="BH165" s="96">
        <f t="shared" si="393"/>
        <v>0</v>
      </c>
      <c r="BI165" s="96">
        <f t="shared" si="393"/>
        <v>0</v>
      </c>
      <c r="BJ165" s="96">
        <f t="shared" si="393"/>
        <v>0</v>
      </c>
      <c r="BK165" s="96">
        <f t="shared" si="393"/>
        <v>0</v>
      </c>
      <c r="BL165" s="96">
        <f t="shared" si="393"/>
        <v>0</v>
      </c>
      <c r="BM165" s="96">
        <f t="shared" si="393"/>
        <v>0</v>
      </c>
      <c r="BN165" s="96">
        <f t="shared" si="393"/>
        <v>0</v>
      </c>
      <c r="BO165" s="96">
        <f t="shared" si="393"/>
        <v>0</v>
      </c>
      <c r="BP165" s="96">
        <f t="shared" si="393"/>
        <v>0</v>
      </c>
      <c r="BQ165" s="96">
        <f t="shared" si="393"/>
        <v>0</v>
      </c>
      <c r="BR165" s="96">
        <f t="shared" si="393"/>
        <v>0</v>
      </c>
      <c r="BS165" s="96">
        <f t="shared" si="393"/>
        <v>0</v>
      </c>
      <c r="BT165" s="96">
        <f t="shared" si="393"/>
        <v>0</v>
      </c>
      <c r="BU165" s="96">
        <f t="shared" si="393"/>
        <v>0</v>
      </c>
      <c r="BV165" s="96">
        <f t="shared" si="393"/>
        <v>0</v>
      </c>
      <c r="BW165" s="96">
        <f t="shared" si="393"/>
        <v>0</v>
      </c>
      <c r="BX165" s="96">
        <f t="shared" si="393"/>
        <v>0</v>
      </c>
      <c r="BY165" s="96">
        <f t="shared" si="393"/>
        <v>0</v>
      </c>
      <c r="BZ165" s="96">
        <f t="shared" si="393"/>
        <v>0</v>
      </c>
      <c r="CA165" s="96">
        <f t="shared" si="393"/>
        <v>0</v>
      </c>
      <c r="CB165" s="96">
        <f t="shared" si="393"/>
        <v>0</v>
      </c>
      <c r="CC165" s="96">
        <f t="shared" si="393"/>
        <v>0</v>
      </c>
      <c r="CD165" s="96">
        <f t="shared" si="393"/>
        <v>0</v>
      </c>
      <c r="CE165" s="96">
        <f t="shared" si="393"/>
        <v>0</v>
      </c>
      <c r="CF165" s="96">
        <f t="shared" ref="CF165:CU165" si="394">IF(CF$3&gt;=CF$75,CF$83*$K$59*SUM($H$74:$K$74),0)</f>
        <v>0</v>
      </c>
      <c r="CG165" s="96">
        <f t="shared" si="394"/>
        <v>0</v>
      </c>
      <c r="CH165" s="96">
        <f t="shared" si="394"/>
        <v>0</v>
      </c>
      <c r="CI165" s="96">
        <f t="shared" si="394"/>
        <v>0</v>
      </c>
      <c r="CJ165" s="96">
        <f t="shared" si="394"/>
        <v>0</v>
      </c>
      <c r="CK165" s="96">
        <f t="shared" si="394"/>
        <v>0</v>
      </c>
      <c r="CL165" s="96">
        <f t="shared" si="394"/>
        <v>0</v>
      </c>
      <c r="CM165" s="96">
        <f t="shared" si="394"/>
        <v>0</v>
      </c>
      <c r="CN165" s="96">
        <f t="shared" si="394"/>
        <v>0</v>
      </c>
      <c r="CO165" s="96">
        <f t="shared" si="394"/>
        <v>0</v>
      </c>
      <c r="CP165" s="96">
        <f t="shared" si="394"/>
        <v>0</v>
      </c>
      <c r="CQ165" s="96">
        <f t="shared" si="394"/>
        <v>0</v>
      </c>
      <c r="CR165" s="96">
        <f t="shared" si="394"/>
        <v>0</v>
      </c>
      <c r="CS165" s="96">
        <f t="shared" si="394"/>
        <v>0</v>
      </c>
      <c r="CT165" s="96">
        <f t="shared" si="394"/>
        <v>0</v>
      </c>
      <c r="CU165" s="96">
        <f t="shared" si="394"/>
        <v>0</v>
      </c>
    </row>
    <row r="166" spans="17:199" x14ac:dyDescent="0.35">
      <c r="Q166" s="103" t="s">
        <v>0</v>
      </c>
      <c r="R166" s="105">
        <f ca="1">SUM(T166:CU166)</f>
        <v>117368999.99999999</v>
      </c>
      <c r="S166" s="97"/>
      <c r="T166" s="108">
        <f>SUM(T162:T165)</f>
        <v>0</v>
      </c>
      <c r="U166" s="108">
        <f t="shared" ref="U166:CF166" si="395">SUM(U162:U165)</f>
        <v>0</v>
      </c>
      <c r="V166" s="108">
        <f t="shared" si="395"/>
        <v>0</v>
      </c>
      <c r="W166" s="108">
        <f t="shared" si="395"/>
        <v>0</v>
      </c>
      <c r="X166" s="108">
        <f t="shared" si="395"/>
        <v>0</v>
      </c>
      <c r="Y166" s="108">
        <f t="shared" si="395"/>
        <v>0</v>
      </c>
      <c r="Z166" s="108">
        <f t="shared" si="395"/>
        <v>0</v>
      </c>
      <c r="AA166" s="108">
        <f t="shared" si="395"/>
        <v>0</v>
      </c>
      <c r="AB166" s="108">
        <f t="shared" si="395"/>
        <v>0</v>
      </c>
      <c r="AC166" s="108">
        <f t="shared" si="395"/>
        <v>0</v>
      </c>
      <c r="AD166" s="108">
        <f t="shared" si="395"/>
        <v>0</v>
      </c>
      <c r="AE166" s="108">
        <f t="shared" si="395"/>
        <v>0</v>
      </c>
      <c r="AF166" s="108">
        <f t="shared" si="395"/>
        <v>0</v>
      </c>
      <c r="AG166" s="108">
        <f t="shared" si="395"/>
        <v>0</v>
      </c>
      <c r="AH166" s="108">
        <f t="shared" si="395"/>
        <v>0</v>
      </c>
      <c r="AI166" s="108">
        <f t="shared" si="395"/>
        <v>0</v>
      </c>
      <c r="AJ166" s="108">
        <f t="shared" si="395"/>
        <v>0</v>
      </c>
      <c r="AK166" s="108">
        <f t="shared" si="395"/>
        <v>0</v>
      </c>
      <c r="AL166" s="108">
        <f t="shared" si="395"/>
        <v>0</v>
      </c>
      <c r="AM166" s="108">
        <f t="shared" si="395"/>
        <v>0</v>
      </c>
      <c r="AN166" s="108">
        <f t="shared" si="395"/>
        <v>0</v>
      </c>
      <c r="AO166" s="108">
        <f t="shared" si="395"/>
        <v>0</v>
      </c>
      <c r="AP166" s="108">
        <f t="shared" si="395"/>
        <v>0</v>
      </c>
      <c r="AQ166" s="108">
        <f t="shared" ca="1" si="395"/>
        <v>16766999.999999998</v>
      </c>
      <c r="AR166" s="108">
        <f t="shared" ca="1" si="395"/>
        <v>16766999.999999998</v>
      </c>
      <c r="AS166" s="108">
        <f t="shared" ca="1" si="395"/>
        <v>16766999.999999998</v>
      </c>
      <c r="AT166" s="108">
        <f t="shared" ca="1" si="395"/>
        <v>16766999.999999998</v>
      </c>
      <c r="AU166" s="108">
        <f t="shared" ca="1" si="395"/>
        <v>16766999.999999998</v>
      </c>
      <c r="AV166" s="108">
        <f t="shared" ca="1" si="395"/>
        <v>16766999.999999998</v>
      </c>
      <c r="AW166" s="108">
        <f t="shared" ca="1" si="395"/>
        <v>16766999.999999998</v>
      </c>
      <c r="AX166" s="108">
        <f t="shared" si="395"/>
        <v>0</v>
      </c>
      <c r="AY166" s="108">
        <f t="shared" si="395"/>
        <v>0</v>
      </c>
      <c r="AZ166" s="108">
        <f t="shared" si="395"/>
        <v>0</v>
      </c>
      <c r="BA166" s="108">
        <f t="shared" si="395"/>
        <v>0</v>
      </c>
      <c r="BB166" s="108">
        <f t="shared" si="395"/>
        <v>0</v>
      </c>
      <c r="BC166" s="108">
        <f t="shared" si="395"/>
        <v>0</v>
      </c>
      <c r="BD166" s="108">
        <f t="shared" si="395"/>
        <v>0</v>
      </c>
      <c r="BE166" s="108">
        <f t="shared" si="395"/>
        <v>0</v>
      </c>
      <c r="BF166" s="108">
        <f t="shared" si="395"/>
        <v>0</v>
      </c>
      <c r="BG166" s="108">
        <f t="shared" si="395"/>
        <v>0</v>
      </c>
      <c r="BH166" s="108">
        <f t="shared" si="395"/>
        <v>0</v>
      </c>
      <c r="BI166" s="108">
        <f t="shared" si="395"/>
        <v>0</v>
      </c>
      <c r="BJ166" s="108">
        <f t="shared" si="395"/>
        <v>0</v>
      </c>
      <c r="BK166" s="108">
        <f t="shared" si="395"/>
        <v>0</v>
      </c>
      <c r="BL166" s="108">
        <f t="shared" si="395"/>
        <v>0</v>
      </c>
      <c r="BM166" s="108">
        <f t="shared" si="395"/>
        <v>0</v>
      </c>
      <c r="BN166" s="108">
        <f t="shared" si="395"/>
        <v>0</v>
      </c>
      <c r="BO166" s="108">
        <f t="shared" si="395"/>
        <v>0</v>
      </c>
      <c r="BP166" s="108">
        <f t="shared" si="395"/>
        <v>0</v>
      </c>
      <c r="BQ166" s="108">
        <f t="shared" si="395"/>
        <v>0</v>
      </c>
      <c r="BR166" s="108">
        <f t="shared" si="395"/>
        <v>0</v>
      </c>
      <c r="BS166" s="108">
        <f t="shared" si="395"/>
        <v>0</v>
      </c>
      <c r="BT166" s="108">
        <f t="shared" si="395"/>
        <v>0</v>
      </c>
      <c r="BU166" s="108">
        <f t="shared" si="395"/>
        <v>0</v>
      </c>
      <c r="BV166" s="108">
        <f t="shared" si="395"/>
        <v>0</v>
      </c>
      <c r="BW166" s="108">
        <f t="shared" si="395"/>
        <v>0</v>
      </c>
      <c r="BX166" s="108">
        <f t="shared" si="395"/>
        <v>0</v>
      </c>
      <c r="BY166" s="108">
        <f t="shared" si="395"/>
        <v>0</v>
      </c>
      <c r="BZ166" s="108">
        <f t="shared" si="395"/>
        <v>0</v>
      </c>
      <c r="CA166" s="108">
        <f t="shared" si="395"/>
        <v>0</v>
      </c>
      <c r="CB166" s="108">
        <f t="shared" si="395"/>
        <v>0</v>
      </c>
      <c r="CC166" s="108">
        <f t="shared" si="395"/>
        <v>0</v>
      </c>
      <c r="CD166" s="108">
        <f t="shared" si="395"/>
        <v>0</v>
      </c>
      <c r="CE166" s="108">
        <f t="shared" si="395"/>
        <v>0</v>
      </c>
      <c r="CF166" s="108">
        <f t="shared" si="395"/>
        <v>0</v>
      </c>
      <c r="CG166" s="108">
        <f t="shared" ref="CG166:CU166" si="396">SUM(CG162:CG165)</f>
        <v>0</v>
      </c>
      <c r="CH166" s="108">
        <f t="shared" si="396"/>
        <v>0</v>
      </c>
      <c r="CI166" s="108">
        <f t="shared" si="396"/>
        <v>0</v>
      </c>
      <c r="CJ166" s="108">
        <f t="shared" si="396"/>
        <v>0</v>
      </c>
      <c r="CK166" s="108">
        <f t="shared" si="396"/>
        <v>0</v>
      </c>
      <c r="CL166" s="108">
        <f t="shared" si="396"/>
        <v>0</v>
      </c>
      <c r="CM166" s="108">
        <f t="shared" si="396"/>
        <v>0</v>
      </c>
      <c r="CN166" s="108">
        <f t="shared" si="396"/>
        <v>0</v>
      </c>
      <c r="CO166" s="108">
        <f t="shared" si="396"/>
        <v>0</v>
      </c>
      <c r="CP166" s="108">
        <f t="shared" si="396"/>
        <v>0</v>
      </c>
      <c r="CQ166" s="108">
        <f t="shared" si="396"/>
        <v>0</v>
      </c>
      <c r="CR166" s="108">
        <f t="shared" si="396"/>
        <v>0</v>
      </c>
      <c r="CS166" s="108">
        <f t="shared" si="396"/>
        <v>0</v>
      </c>
      <c r="CT166" s="108">
        <f t="shared" si="396"/>
        <v>0</v>
      </c>
      <c r="CU166" s="108">
        <f t="shared" si="396"/>
        <v>0</v>
      </c>
    </row>
    <row r="167" spans="17:199" x14ac:dyDescent="0.35"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94"/>
      <c r="AW167" s="94"/>
      <c r="AX167" s="94"/>
      <c r="AY167" s="94"/>
      <c r="AZ167" s="94"/>
      <c r="BA167" s="94"/>
      <c r="BB167" s="94"/>
      <c r="BC167" s="94"/>
      <c r="BD167" s="94"/>
      <c r="BE167" s="94"/>
      <c r="BF167" s="94"/>
      <c r="BG167" s="94"/>
      <c r="BH167" s="94"/>
      <c r="BI167" s="94"/>
      <c r="BJ167" s="94"/>
      <c r="BK167" s="94"/>
      <c r="BL167" s="94"/>
      <c r="BM167" s="94"/>
      <c r="BN167" s="94"/>
      <c r="BO167" s="94"/>
      <c r="BP167" s="94"/>
      <c r="BQ167" s="94"/>
      <c r="BR167" s="94"/>
      <c r="BS167" s="94"/>
      <c r="BT167" s="94"/>
      <c r="BU167" s="94"/>
      <c r="BV167" s="94"/>
      <c r="BW167" s="94"/>
      <c r="BX167" s="94"/>
      <c r="BY167" s="94"/>
      <c r="BZ167" s="94"/>
      <c r="CA167" s="94"/>
      <c r="CB167" s="94"/>
      <c r="CC167" s="94"/>
      <c r="CD167" s="94"/>
      <c r="CE167" s="94"/>
      <c r="CF167" s="94"/>
      <c r="CG167" s="94"/>
      <c r="CH167" s="94"/>
      <c r="CI167" s="94"/>
      <c r="CJ167" s="94"/>
      <c r="CK167" s="94"/>
      <c r="CL167" s="94"/>
      <c r="CM167" s="94"/>
      <c r="CN167" s="94"/>
      <c r="CO167" s="94"/>
      <c r="CP167" s="94"/>
      <c r="CQ167" s="94"/>
      <c r="CR167" s="94"/>
      <c r="CS167" s="94"/>
      <c r="CT167" s="94"/>
      <c r="CU167" s="94"/>
    </row>
    <row r="168" spans="17:199" x14ac:dyDescent="0.35">
      <c r="Q168" s="103" t="s">
        <v>134</v>
      </c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  <c r="AW168" s="94"/>
      <c r="AX168" s="94"/>
      <c r="AY168" s="94"/>
      <c r="AZ168" s="94"/>
      <c r="BA168" s="94"/>
      <c r="BB168" s="94"/>
      <c r="BC168" s="94"/>
      <c r="BD168" s="94"/>
      <c r="BE168" s="94"/>
      <c r="BF168" s="94"/>
      <c r="BG168" s="94"/>
      <c r="BH168" s="94"/>
      <c r="BI168" s="94"/>
      <c r="BJ168" s="94"/>
      <c r="BK168" s="94"/>
      <c r="BL168" s="94"/>
      <c r="BM168" s="94"/>
      <c r="BN168" s="94"/>
      <c r="BO168" s="94"/>
      <c r="BP168" s="94"/>
      <c r="BQ168" s="94"/>
      <c r="BR168" s="94"/>
      <c r="BS168" s="94"/>
      <c r="BT168" s="94"/>
      <c r="BU168" s="94"/>
      <c r="BV168" s="94"/>
      <c r="BW168" s="94"/>
      <c r="BX168" s="94"/>
      <c r="BY168" s="94"/>
      <c r="BZ168" s="94"/>
      <c r="CA168" s="94"/>
      <c r="CB168" s="94"/>
      <c r="CC168" s="94"/>
      <c r="CD168" s="94"/>
      <c r="CE168" s="94"/>
      <c r="CF168" s="94"/>
      <c r="CG168" s="94"/>
      <c r="CH168" s="94"/>
      <c r="CI168" s="94"/>
      <c r="CJ168" s="94"/>
      <c r="CK168" s="94"/>
      <c r="CL168" s="94"/>
      <c r="CM168" s="94"/>
      <c r="CN168" s="94"/>
      <c r="CO168" s="94"/>
      <c r="CP168" s="94"/>
      <c r="CQ168" s="94"/>
      <c r="CR168" s="94"/>
      <c r="CS168" s="94"/>
      <c r="CT168" s="94"/>
      <c r="CU168" s="94"/>
    </row>
    <row r="169" spans="17:199" x14ac:dyDescent="0.35">
      <c r="Q169" s="104" t="s">
        <v>215</v>
      </c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  <c r="BG169" s="94"/>
      <c r="BH169" s="94"/>
      <c r="BI169" s="94"/>
      <c r="BJ169" s="94"/>
      <c r="BK169" s="94"/>
      <c r="BL169" s="94"/>
      <c r="BM169" s="94"/>
      <c r="BN169" s="94"/>
      <c r="BO169" s="94"/>
      <c r="BP169" s="94"/>
      <c r="BQ169" s="94"/>
      <c r="BR169" s="94"/>
      <c r="BS169" s="94"/>
      <c r="BT169" s="94"/>
      <c r="BU169" s="94"/>
      <c r="BV169" s="94"/>
      <c r="BW169" s="94"/>
      <c r="BX169" s="94"/>
      <c r="BY169" s="94"/>
      <c r="BZ169" s="94"/>
      <c r="CA169" s="94"/>
      <c r="CB169" s="94"/>
      <c r="CC169" s="94"/>
      <c r="CD169" s="94"/>
      <c r="CE169" s="94"/>
      <c r="CF169" s="94"/>
      <c r="CG169" s="94"/>
      <c r="CH169" s="94"/>
      <c r="CI169" s="94"/>
      <c r="CJ169" s="94"/>
      <c r="CK169" s="94"/>
      <c r="CL169" s="94"/>
      <c r="CM169" s="94"/>
      <c r="CN169" s="94"/>
      <c r="CO169" s="94"/>
      <c r="CP169" s="94"/>
      <c r="CQ169" s="94"/>
      <c r="CR169" s="94"/>
      <c r="CS169" s="94"/>
      <c r="CT169" s="94"/>
      <c r="CU169" s="94"/>
    </row>
    <row r="170" spans="17:199" x14ac:dyDescent="0.35">
      <c r="Q170" s="104" t="s">
        <v>216</v>
      </c>
      <c r="R170" s="94"/>
      <c r="S170" s="94"/>
      <c r="T170" s="96">
        <f>IF(T$3=T$73,SUM($S$83:T$83)*$K$59*$I$74,0)</f>
        <v>0</v>
      </c>
      <c r="U170" s="96">
        <f>IF(U$3=U$73,SUM($S$83:U$83)*$K$59*$I$74,0)</f>
        <v>0</v>
      </c>
      <c r="V170" s="96">
        <f>IF(V$3=V$73,SUM($S$83:V$83)*$K$59*$I$74,0)</f>
        <v>0</v>
      </c>
      <c r="W170" s="96">
        <f>IF(W$3=W$73,SUM($S$83:W$83)*$K$59*$I$74,0)</f>
        <v>0</v>
      </c>
      <c r="X170" s="96">
        <f>IF(X$3=X$73,SUM($S$83:X$83)*$K$59*$I$74,0)</f>
        <v>0</v>
      </c>
      <c r="Y170" s="96">
        <f>IF(Y$3=Y$73,SUM($S$83:Y$83)*$K$59*$I$74,0)</f>
        <v>0</v>
      </c>
      <c r="Z170" s="96">
        <f>IF(Z$3=Z$73,SUM($S$83:Z$83)*$K$59*$I$74,0)</f>
        <v>0</v>
      </c>
      <c r="AA170" s="96">
        <f>IF(AA$3=AA$73,SUM($S$83:AA$83)*$K$59*$I$74,0)</f>
        <v>0</v>
      </c>
      <c r="AB170" s="96">
        <f>IF(AB$3=AB$73,SUM($S$83:AB$83)*$K$59*$I$74,0)</f>
        <v>0</v>
      </c>
      <c r="AC170" s="96">
        <f>IF(AC$3=AC$73,SUM($S$83:AC$83)*$K$59*$I$74,0)</f>
        <v>0</v>
      </c>
      <c r="AD170" s="96">
        <f>IF(AD$3=AD$73,SUM($S$83:AD$83)*$K$59*$I$74,0)</f>
        <v>0</v>
      </c>
      <c r="AE170" s="96">
        <f>IF(AE$3=AE$73,SUM($S$83:AE$83)*$K$59*$I$74,0)</f>
        <v>0</v>
      </c>
      <c r="AF170" s="96">
        <f>IF(AF$3=AF$73,SUM($S$83:AF$83)*$K$59*$I$74,0)</f>
        <v>0</v>
      </c>
      <c r="AG170" s="96">
        <f>IF(AG$3=AG$73,SUM($S$83:AG$83)*$K$59*$I$74,0)</f>
        <v>0</v>
      </c>
      <c r="AH170" s="96">
        <f>IF(AH$3=AH$73,SUM($S$83:AH$83)*$K$59*$I$74,0)</f>
        <v>0</v>
      </c>
      <c r="AI170" s="96">
        <f>IF(AI$3=AI$73,SUM($S$83:AI$83)*$K$59*$I$74,0)</f>
        <v>0</v>
      </c>
      <c r="AJ170" s="96">
        <f>IF(AJ$3=AJ$73,SUM($S$83:AJ$83)*$K$59*$I$74,0)</f>
        <v>0</v>
      </c>
      <c r="AK170" s="96">
        <f>IF(AK$3=AK$73,SUM($S$83:AK$83)*$K$59*$I$74,0)</f>
        <v>0</v>
      </c>
      <c r="AL170" s="96">
        <f>IF(AL$3=AL$73,SUM($S$83:AL$83)*$K$59*$I$74,0)</f>
        <v>0</v>
      </c>
      <c r="AM170" s="96">
        <f>IF(AM$3=AM$73,SUM($S$83:AM$83)*$K$59*$I$74,0)</f>
        <v>0</v>
      </c>
      <c r="AN170" s="96">
        <f>IF(AN$3=AN$73,SUM($S$83:AN$83)*$K$59*$I$74,0)</f>
        <v>0</v>
      </c>
      <c r="AO170" s="96">
        <f>IF(AO$3=AO$73,SUM($S$83:AO$83)*$K$59*$I$74,0)</f>
        <v>0</v>
      </c>
      <c r="AP170" s="96">
        <f>IF(AP$3=AP$73,SUM($S$83:AP$83)*$K$59*$I$74,0)</f>
        <v>0</v>
      </c>
      <c r="AQ170" s="96">
        <f>IF(AQ$3=AQ$73,SUM($S$83:AQ$83)*$K$59*$I$74,0)</f>
        <v>0</v>
      </c>
      <c r="AR170" s="96">
        <f>IF(AR$3=AR$73,SUM($S$83:AR$83)*$K$59*$I$74,0)</f>
        <v>0</v>
      </c>
      <c r="AS170" s="96">
        <f>IF(AS$3=AS$73,SUM($S$83:AS$83)*$K$59*$I$74,0)</f>
        <v>0</v>
      </c>
      <c r="AT170" s="96">
        <f>IF(AT$3=AT$73,SUM($S$83:AT$83)*$K$59*$I$74,0)</f>
        <v>0</v>
      </c>
      <c r="AU170" s="96">
        <f>IF(AU$3=AU$73,SUM($S$83:AU$83)*$K$59*$I$74,0)</f>
        <v>0</v>
      </c>
      <c r="AV170" s="96">
        <f>IF(AV$3=AV$73,SUM($S$83:AV$83)*$K$59*$I$74,0)</f>
        <v>0</v>
      </c>
      <c r="AW170" s="96">
        <f>IF(AW$3=AW$73,SUM($S$83:AW$83)*$K$59*$I$74,0)</f>
        <v>0</v>
      </c>
      <c r="AX170" s="96">
        <f>IF(AX$3=AX$73,SUM($S$83:AX$83)*$K$59*$I$74,0)</f>
        <v>0</v>
      </c>
      <c r="AY170" s="96">
        <f>IF(AY$3=AY$73,SUM($S$83:AY$83)*$K$59*$I$74,0)</f>
        <v>0</v>
      </c>
      <c r="AZ170" s="96">
        <f>IF(AZ$3=AZ$73,SUM($S$83:AZ$83)*$K$59*$I$74,0)</f>
        <v>0</v>
      </c>
      <c r="BA170" s="96">
        <f>IF(BA$3=BA$73,SUM($S$83:BA$83)*$K$59*$I$74,0)</f>
        <v>0</v>
      </c>
      <c r="BB170" s="96">
        <f>IF(BB$3=BB$73,SUM($S$83:BB$83)*$K$59*$I$74,0)</f>
        <v>0</v>
      </c>
      <c r="BC170" s="96">
        <f>IF(BC$3=BC$73,SUM($S$83:BC$83)*$K$59*$I$74,0)</f>
        <v>0</v>
      </c>
      <c r="BD170" s="96">
        <f>IF(BD$3=BD$73,SUM($S$83:BD$83)*$K$59*$I$74,0)</f>
        <v>0</v>
      </c>
      <c r="BE170" s="96">
        <f>IF(BE$3=BE$73,SUM($S$83:BE$83)*$K$59*$I$74,0)</f>
        <v>0</v>
      </c>
      <c r="BF170" s="96">
        <f>IF(BF$3=BF$73,SUM($S$83:BF$83)*$K$59*$I$74,0)</f>
        <v>0</v>
      </c>
      <c r="BG170" s="96">
        <f>IF(BG$3=BG$73,SUM($S$83:BG$83)*$K$59*$I$74,0)</f>
        <v>0</v>
      </c>
      <c r="BH170" s="96">
        <f>IF(BH$3=BH$73,SUM($S$83:BH$83)*$K$59*$I$74,0)</f>
        <v>0</v>
      </c>
      <c r="BI170" s="96">
        <f>IF(BI$3=BI$73,SUM($S$83:BI$83)*$K$59*$I$74,0)</f>
        <v>0</v>
      </c>
      <c r="BJ170" s="96">
        <f>IF(BJ$3=BJ$73,SUM($S$83:BJ$83)*$K$59*$I$74,0)</f>
        <v>0</v>
      </c>
      <c r="BK170" s="96">
        <f>IF(BK$3=BK$73,SUM($S$83:BK$83)*$K$59*$I$74,0)</f>
        <v>0</v>
      </c>
      <c r="BL170" s="96">
        <f>IF(BL$3=BL$73,SUM($S$83:BL$83)*$K$59*$I$74,0)</f>
        <v>0</v>
      </c>
      <c r="BM170" s="96">
        <f>IF(BM$3=BM$73,SUM($S$83:BM$83)*$K$59*$I$74,0)</f>
        <v>0</v>
      </c>
      <c r="BN170" s="96">
        <f>IF(BN$3=BN$73,SUM($S$83:BN$83)*$K$59*$I$74,0)</f>
        <v>0</v>
      </c>
      <c r="BO170" s="96">
        <f>IF(BO$3=BO$73,SUM($S$83:BO$83)*$K$59*$I$74,0)</f>
        <v>0</v>
      </c>
      <c r="BP170" s="96">
        <f>IF(BP$3=BP$73,SUM($S$83:BP$83)*$K$59*$I$74,0)</f>
        <v>0</v>
      </c>
      <c r="BQ170" s="96">
        <f>IF(BQ$3=BQ$73,SUM($S$83:BQ$83)*$K$59*$I$74,0)</f>
        <v>0</v>
      </c>
      <c r="BR170" s="96">
        <f>IF(BR$3=BR$73,SUM($S$83:BR$83)*$K$59*$I$74,0)</f>
        <v>0</v>
      </c>
      <c r="BS170" s="96">
        <f>IF(BS$3=BS$73,SUM($S$83:BS$83)*$K$59*$I$74,0)</f>
        <v>0</v>
      </c>
      <c r="BT170" s="96">
        <f>IF(BT$3=BT$73,SUM($S$83:BT$83)*$K$59*$I$74,0)</f>
        <v>0</v>
      </c>
      <c r="BU170" s="96">
        <f>IF(BU$3=BU$73,SUM($S$83:BU$83)*$K$59*$I$74,0)</f>
        <v>0</v>
      </c>
      <c r="BV170" s="96">
        <f>IF(BV$3=BV$73,SUM($S$83:BV$83)*$K$59*$I$74,0)</f>
        <v>0</v>
      </c>
      <c r="BW170" s="96">
        <f>IF(BW$3=BW$73,SUM($S$83:BW$83)*$K$59*$I$74,0)</f>
        <v>0</v>
      </c>
      <c r="BX170" s="96">
        <f>IF(BX$3=BX$73,SUM($S$83:BX$83)*$K$59*$I$74,0)</f>
        <v>0</v>
      </c>
      <c r="BY170" s="96">
        <f>IF(BY$3=BY$73,SUM($S$83:BY$83)*$K$59*$I$74,0)</f>
        <v>0</v>
      </c>
      <c r="BZ170" s="96">
        <f>IF(BZ$3=BZ$73,SUM($S$83:BZ$83)*$K$59*$I$74,0)</f>
        <v>0</v>
      </c>
      <c r="CA170" s="96">
        <f>IF(CA$3=CA$73,SUM($S$83:CA$83)*$K$59*$I$74,0)</f>
        <v>0</v>
      </c>
      <c r="CB170" s="96">
        <f>IF(CB$3=CB$73,SUM($S$83:CB$83)*$K$59*$I$74,0)</f>
        <v>0</v>
      </c>
      <c r="CC170" s="96">
        <f>IF(CC$3=CC$73,SUM($S$83:CC$83)*$K$59*$I$74,0)</f>
        <v>0</v>
      </c>
      <c r="CD170" s="96">
        <f>IF(CD$3=CD$73,SUM($S$83:CD$83)*$K$59*$I$74,0)</f>
        <v>0</v>
      </c>
      <c r="CE170" s="96">
        <f>IF(CE$3=CE$73,SUM($S$83:CE$83)*$K$59*$I$74,0)</f>
        <v>0</v>
      </c>
      <c r="CF170" s="96">
        <f>IF(CF$3=CF$73,SUM($S$83:CF$83)*$K$59*$I$74,0)</f>
        <v>0</v>
      </c>
      <c r="CG170" s="96">
        <f>IF(CG$3=CG$73,SUM($S$83:CG$83)*$K$59*$I$74,0)</f>
        <v>0</v>
      </c>
      <c r="CH170" s="96">
        <f>IF(CH$3=CH$73,SUM($S$83:CH$83)*$K$59*$I$74,0)</f>
        <v>0</v>
      </c>
      <c r="CI170" s="96">
        <f>IF(CI$3=CI$73,SUM($S$83:CI$83)*$K$59*$I$74,0)</f>
        <v>0</v>
      </c>
      <c r="CJ170" s="96">
        <f>IF(CJ$3=CJ$73,SUM($S$83:CJ$83)*$K$59*$I$74,0)</f>
        <v>0</v>
      </c>
      <c r="CK170" s="96">
        <f>IF(CK$3=CK$73,SUM($S$83:CK$83)*$K$59*$I$74,0)</f>
        <v>0</v>
      </c>
      <c r="CL170" s="96">
        <f>IF(CL$3=CL$73,SUM($S$83:CL$83)*$K$59*$I$74,0)</f>
        <v>0</v>
      </c>
      <c r="CM170" s="96">
        <f>IF(CM$3=CM$73,SUM($S$83:CM$83)*$K$59*$I$74,0)</f>
        <v>0</v>
      </c>
      <c r="CN170" s="96">
        <f>IF(CN$3=CN$73,SUM($S$83:CN$83)*$K$59*$I$74,0)</f>
        <v>0</v>
      </c>
      <c r="CO170" s="96">
        <f>IF(CO$3=CO$73,SUM($S$83:CO$83)*$K$59*$I$74,0)</f>
        <v>0</v>
      </c>
      <c r="CP170" s="96">
        <f>IF(CP$3=CP$73,SUM($S$83:CP$83)*$K$59*$I$74,0)</f>
        <v>0</v>
      </c>
      <c r="CQ170" s="96">
        <f>IF(CQ$3=CQ$73,SUM($S$83:CQ$83)*$K$59*$I$74,0)</f>
        <v>0</v>
      </c>
      <c r="CR170" s="96">
        <f>IF(CR$3=CR$73,SUM($S$83:CR$83)*$K$59*$I$74,0)</f>
        <v>0</v>
      </c>
      <c r="CS170" s="96">
        <f>IF(CS$3=CS$73,SUM($S$83:CS$83)*$K$59*$I$74,0)</f>
        <v>0</v>
      </c>
      <c r="CT170" s="96">
        <f>IF(CT$3=CT$73,SUM($S$83:CT$83)*$K$59*$I$74,0)</f>
        <v>0</v>
      </c>
      <c r="CU170" s="96">
        <f>IF(CU$3=CU$73,SUM($S$83:CU$83)*$K$59*$I$74,0)</f>
        <v>0</v>
      </c>
    </row>
    <row r="171" spans="17:199" x14ac:dyDescent="0.35">
      <c r="Q171" s="104" t="s">
        <v>217</v>
      </c>
      <c r="R171" s="94"/>
      <c r="S171" s="94"/>
      <c r="T171" s="96">
        <f>IF(T$3=T$74,SUM($S$83:T$83)*$K$59*$J$74,0)</f>
        <v>0</v>
      </c>
      <c r="U171" s="96">
        <f>IF(U$3=U$74,SUM($S$83:U$83)*$K$59*$J$74,0)</f>
        <v>0</v>
      </c>
      <c r="V171" s="96">
        <f>IF(V$3=V$74,SUM($S$83:V$83)*$K$59*$J$74,0)</f>
        <v>0</v>
      </c>
      <c r="W171" s="96">
        <f>IF(W$3=W$74,SUM($S$83:W$83)*$K$59*$J$74,0)</f>
        <v>0</v>
      </c>
      <c r="X171" s="96">
        <f>IF(X$3=X$74,SUM($S$83:X$83)*$K$59*$J$74,0)</f>
        <v>0</v>
      </c>
      <c r="Y171" s="96">
        <f>IF(Y$3=Y$74,SUM($S$83:Y$83)*$K$59*$J$74,0)</f>
        <v>0</v>
      </c>
      <c r="Z171" s="96">
        <f>IF(Z$3=Z$74,SUM($S$83:Z$83)*$K$59*$J$74,0)</f>
        <v>0</v>
      </c>
      <c r="AA171" s="96">
        <f>IF(AA$3=AA$74,SUM($S$83:AA$83)*$K$59*$J$74,0)</f>
        <v>0</v>
      </c>
      <c r="AB171" s="96">
        <f>IF(AB$3=AB$74,SUM($S$83:AB$83)*$K$59*$J$74,0)</f>
        <v>0</v>
      </c>
      <c r="AC171" s="96">
        <f>IF(AC$3=AC$74,SUM($S$83:AC$83)*$K$59*$J$74,0)</f>
        <v>0</v>
      </c>
      <c r="AD171" s="96">
        <f>IF(AD$3=AD$74,SUM($S$83:AD$83)*$K$59*$J$74,0)</f>
        <v>0</v>
      </c>
      <c r="AE171" s="96">
        <f>IF(AE$3=AE$74,SUM($S$83:AE$83)*$K$59*$J$74,0)</f>
        <v>0</v>
      </c>
      <c r="AF171" s="96">
        <f>IF(AF$3=AF$74,SUM($S$83:AF$83)*$K$59*$J$74,0)</f>
        <v>0</v>
      </c>
      <c r="AG171" s="96">
        <f>IF(AG$3=AG$74,SUM($S$83:AG$83)*$K$59*$J$74,0)</f>
        <v>0</v>
      </c>
      <c r="AH171" s="96">
        <f>IF(AH$3=AH$74,SUM($S$83:AH$83)*$K$59*$J$74,0)</f>
        <v>0</v>
      </c>
      <c r="AI171" s="96">
        <f>IF(AI$3=AI$74,SUM($S$83:AI$83)*$K$59*$J$74,0)</f>
        <v>0</v>
      </c>
      <c r="AJ171" s="96">
        <f>IF(AJ$3=AJ$74,SUM($S$83:AJ$83)*$K$59*$J$74,0)</f>
        <v>0</v>
      </c>
      <c r="AK171" s="96">
        <f>IF(AK$3=AK$74,SUM($S$83:AK$83)*$K$59*$J$74,0)</f>
        <v>0</v>
      </c>
      <c r="AL171" s="96">
        <f>IF(AL$3=AL$74,SUM($S$83:AL$83)*$K$59*$J$74,0)</f>
        <v>0</v>
      </c>
      <c r="AM171" s="96">
        <f>IF(AM$3=AM$74,SUM($S$83:AM$83)*$K$59*$J$74,0)</f>
        <v>0</v>
      </c>
      <c r="AN171" s="96">
        <f>IF(AN$3=AN$74,SUM($S$83:AN$83)*$K$59*$J$74,0)</f>
        <v>0</v>
      </c>
      <c r="AO171" s="96">
        <f>IF(AO$3=AO$74,SUM($S$83:AO$83)*$K$59*$J$74,0)</f>
        <v>0</v>
      </c>
      <c r="AP171" s="96">
        <f>IF(AP$3=AP$74,SUM($S$83:AP$83)*$K$59*$J$74,0)</f>
        <v>0</v>
      </c>
      <c r="AQ171" s="96">
        <f>IF(AQ$3=AQ$74,SUM($S$83:AQ$83)*$K$59*$J$74,0)</f>
        <v>0</v>
      </c>
      <c r="AR171" s="96">
        <f>IF(AR$3=AR$74,SUM($S$83:AR$83)*$K$59*$J$74,0)</f>
        <v>0</v>
      </c>
      <c r="AS171" s="96">
        <f>IF(AS$3=AS$74,SUM($S$83:AS$83)*$K$59*$J$74,0)</f>
        <v>0</v>
      </c>
      <c r="AT171" s="96">
        <f>IF(AT$3=AT$74,SUM($S$83:AT$83)*$K$59*$J$74,0)</f>
        <v>0</v>
      </c>
      <c r="AU171" s="96">
        <f>IF(AU$3=AU$74,SUM($S$83:AU$83)*$K$59*$J$74,0)</f>
        <v>0</v>
      </c>
      <c r="AV171" s="96">
        <f>IF(AV$3=AV$74,SUM($S$83:AV$83)*$K$59*$J$74,0)</f>
        <v>0</v>
      </c>
      <c r="AW171" s="96">
        <f>IF(AW$3=AW$74,SUM($S$83:AW$83)*$K$59*$J$74,0)</f>
        <v>0</v>
      </c>
      <c r="AX171" s="96">
        <f>IF(AX$3=AX$74,SUM($S$83:AX$83)*$K$59*$J$74,0)</f>
        <v>0</v>
      </c>
      <c r="AY171" s="96">
        <f>IF(AY$3=AY$74,SUM($S$83:AY$83)*$K$59*$J$74,0)</f>
        <v>0</v>
      </c>
      <c r="AZ171" s="96">
        <f>IF(AZ$3=AZ$74,SUM($S$83:AZ$83)*$K$59*$J$74,0)</f>
        <v>0</v>
      </c>
      <c r="BA171" s="96">
        <f>IF(BA$3=BA$74,SUM($S$83:BA$83)*$K$59*$J$74,0)</f>
        <v>0</v>
      </c>
      <c r="BB171" s="96">
        <f>IF(BB$3=BB$74,SUM($S$83:BB$83)*$K$59*$J$74,0)</f>
        <v>0</v>
      </c>
      <c r="BC171" s="96">
        <f>IF(BC$3=BC$74,SUM($S$83:BC$83)*$K$59*$J$74,0)</f>
        <v>0</v>
      </c>
      <c r="BD171" s="96">
        <f>IF(BD$3=BD$74,SUM($S$83:BD$83)*$K$59*$J$74,0)</f>
        <v>0</v>
      </c>
      <c r="BE171" s="96">
        <f>IF(BE$3=BE$74,SUM($S$83:BE$83)*$K$59*$J$74,0)</f>
        <v>0</v>
      </c>
      <c r="BF171" s="96">
        <f>IF(BF$3=BF$74,SUM($S$83:BF$83)*$K$59*$J$74,0)</f>
        <v>0</v>
      </c>
      <c r="BG171" s="96">
        <f>IF(BG$3=BG$74,SUM($S$83:BG$83)*$K$59*$J$74,0)</f>
        <v>0</v>
      </c>
      <c r="BH171" s="96">
        <f>IF(BH$3=BH$74,SUM($S$83:BH$83)*$K$59*$J$74,0)</f>
        <v>0</v>
      </c>
      <c r="BI171" s="96">
        <f>IF(BI$3=BI$74,SUM($S$83:BI$83)*$K$59*$J$74,0)</f>
        <v>0</v>
      </c>
      <c r="BJ171" s="96">
        <f>IF(BJ$3=BJ$74,SUM($S$83:BJ$83)*$K$59*$J$74,0)</f>
        <v>0</v>
      </c>
      <c r="BK171" s="96">
        <f>IF(BK$3=BK$74,SUM($S$83:BK$83)*$K$59*$J$74,0)</f>
        <v>0</v>
      </c>
      <c r="BL171" s="96">
        <f>IF(BL$3=BL$74,SUM($S$83:BL$83)*$K$59*$J$74,0)</f>
        <v>0</v>
      </c>
      <c r="BM171" s="96">
        <f>IF(BM$3=BM$74,SUM($S$83:BM$83)*$K$59*$J$74,0)</f>
        <v>0</v>
      </c>
      <c r="BN171" s="96">
        <f>IF(BN$3=BN$74,SUM($S$83:BN$83)*$K$59*$J$74,0)</f>
        <v>0</v>
      </c>
      <c r="BO171" s="96">
        <f>IF(BO$3=BO$74,SUM($S$83:BO$83)*$K$59*$J$74,0)</f>
        <v>0</v>
      </c>
      <c r="BP171" s="96">
        <f>IF(BP$3=BP$74,SUM($S$83:BP$83)*$K$59*$J$74,0)</f>
        <v>0</v>
      </c>
      <c r="BQ171" s="96">
        <f>IF(BQ$3=BQ$74,SUM($S$83:BQ$83)*$K$59*$J$74,0)</f>
        <v>0</v>
      </c>
      <c r="BR171" s="96">
        <f>IF(BR$3=BR$74,SUM($S$83:BR$83)*$K$59*$J$74,0)</f>
        <v>0</v>
      </c>
      <c r="BS171" s="96">
        <f>IF(BS$3=BS$74,SUM($S$83:BS$83)*$K$59*$J$74,0)</f>
        <v>0</v>
      </c>
      <c r="BT171" s="96">
        <f>IF(BT$3=BT$74,SUM($S$83:BT$83)*$K$59*$J$74,0)</f>
        <v>0</v>
      </c>
      <c r="BU171" s="96">
        <f>IF(BU$3=BU$74,SUM($S$83:BU$83)*$K$59*$J$74,0)</f>
        <v>0</v>
      </c>
      <c r="BV171" s="96">
        <f>IF(BV$3=BV$74,SUM($S$83:BV$83)*$K$59*$J$74,0)</f>
        <v>0</v>
      </c>
      <c r="BW171" s="96">
        <f>IF(BW$3=BW$74,SUM($S$83:BW$83)*$K$59*$J$74,0)</f>
        <v>0</v>
      </c>
      <c r="BX171" s="96">
        <f>IF(BX$3=BX$74,SUM($S$83:BX$83)*$K$59*$J$74,0)</f>
        <v>0</v>
      </c>
      <c r="BY171" s="96">
        <f>IF(BY$3=BY$74,SUM($S$83:BY$83)*$K$59*$J$74,0)</f>
        <v>0</v>
      </c>
      <c r="BZ171" s="96">
        <f>IF(BZ$3=BZ$74,SUM($S$83:BZ$83)*$K$59*$J$74,0)</f>
        <v>0</v>
      </c>
      <c r="CA171" s="96">
        <f>IF(CA$3=CA$74,SUM($S$83:CA$83)*$K$59*$J$74,0)</f>
        <v>0</v>
      </c>
      <c r="CB171" s="96">
        <f>IF(CB$3=CB$74,SUM($S$83:CB$83)*$K$59*$J$74,0)</f>
        <v>0</v>
      </c>
      <c r="CC171" s="96">
        <f>IF(CC$3=CC$74,SUM($S$83:CC$83)*$K$59*$J$74,0)</f>
        <v>0</v>
      </c>
      <c r="CD171" s="96">
        <f>IF(CD$3=CD$74,SUM($S$83:CD$83)*$K$59*$J$74,0)</f>
        <v>0</v>
      </c>
      <c r="CE171" s="96">
        <f>IF(CE$3=CE$74,SUM($S$83:CE$83)*$K$59*$J$74,0)</f>
        <v>0</v>
      </c>
      <c r="CF171" s="96">
        <f>IF(CF$3=CF$74,SUM($S$83:CF$83)*$K$59*$J$74,0)</f>
        <v>0</v>
      </c>
      <c r="CG171" s="96">
        <f>IF(CG$3=CG$74,SUM($S$83:CG$83)*$K$59*$J$74,0)</f>
        <v>0</v>
      </c>
      <c r="CH171" s="96">
        <f>IF(CH$3=CH$74,SUM($S$83:CH$83)*$K$59*$J$74,0)</f>
        <v>0</v>
      </c>
      <c r="CI171" s="96">
        <f>IF(CI$3=CI$74,SUM($S$83:CI$83)*$K$59*$J$74,0)</f>
        <v>0</v>
      </c>
      <c r="CJ171" s="96">
        <f>IF(CJ$3=CJ$74,SUM($S$83:CJ$83)*$K$59*$J$74,0)</f>
        <v>0</v>
      </c>
      <c r="CK171" s="96">
        <f>IF(CK$3=CK$74,SUM($S$83:CK$83)*$K$59*$J$74,0)</f>
        <v>0</v>
      </c>
      <c r="CL171" s="96">
        <f>IF(CL$3=CL$74,SUM($S$83:CL$83)*$K$59*$J$74,0)</f>
        <v>0</v>
      </c>
      <c r="CM171" s="96">
        <f>IF(CM$3=CM$74,SUM($S$83:CM$83)*$K$59*$J$74,0)</f>
        <v>0</v>
      </c>
      <c r="CN171" s="96">
        <f>IF(CN$3=CN$74,SUM($S$83:CN$83)*$K$59*$J$74,0)</f>
        <v>0</v>
      </c>
      <c r="CO171" s="96">
        <f>IF(CO$3=CO$74,SUM($S$83:CO$83)*$K$59*$J$74,0)</f>
        <v>0</v>
      </c>
      <c r="CP171" s="96">
        <f>IF(CP$3=CP$74,SUM($S$83:CP$83)*$K$59*$J$74,0)</f>
        <v>0</v>
      </c>
      <c r="CQ171" s="96">
        <f>IF(CQ$3=CQ$74,SUM($S$83:CQ$83)*$K$59*$J$74,0)</f>
        <v>0</v>
      </c>
      <c r="CR171" s="96">
        <f>IF(CR$3=CR$74,SUM($S$83:CR$83)*$K$59*$J$74,0)</f>
        <v>0</v>
      </c>
      <c r="CS171" s="96">
        <f>IF(CS$3=CS$74,SUM($S$83:CS$83)*$K$59*$J$74,0)</f>
        <v>0</v>
      </c>
      <c r="CT171" s="96">
        <f>IF(CT$3=CT$74,SUM($S$83:CT$83)*$K$59*$J$74,0)</f>
        <v>0</v>
      </c>
      <c r="CU171" s="96">
        <f>IF(CU$3=CU$74,SUM($S$83:CU$83)*$K$59*$J$74,0)</f>
        <v>0</v>
      </c>
    </row>
    <row r="172" spans="17:199" x14ac:dyDescent="0.35">
      <c r="Q172" s="104" t="s">
        <v>218</v>
      </c>
      <c r="R172" s="94"/>
      <c r="S172" s="94"/>
      <c r="T172" s="96">
        <f>IF(T$3=T$75,SUM($S$83:T$83)*$K$59*$K$74,0)</f>
        <v>0</v>
      </c>
      <c r="U172" s="96">
        <f>IF(U$3=U$75,SUM($S$83:U$83)*$K$59*$K$74,0)</f>
        <v>0</v>
      </c>
      <c r="V172" s="96">
        <f>IF(V$3=V$75,SUM($S$83:V$83)*$K$59*$K$74,0)</f>
        <v>0</v>
      </c>
      <c r="W172" s="96">
        <f>IF(W$3=W$75,SUM($S$83:W$83)*$K$59*$K$74,0)</f>
        <v>0</v>
      </c>
      <c r="X172" s="96">
        <f>IF(X$3=X$75,SUM($S$83:X$83)*$K$59*$K$74,0)</f>
        <v>0</v>
      </c>
      <c r="Y172" s="96">
        <f>IF(Y$3=Y$75,SUM($S$83:Y$83)*$K$59*$K$74,0)</f>
        <v>0</v>
      </c>
      <c r="Z172" s="96">
        <f>IF(Z$3=Z$75,SUM($S$83:Z$83)*$K$59*$K$74,0)</f>
        <v>0</v>
      </c>
      <c r="AA172" s="96">
        <f>IF(AA$3=AA$75,SUM($S$83:AA$83)*$K$59*$K$74,0)</f>
        <v>0</v>
      </c>
      <c r="AB172" s="96">
        <f>IF(AB$3=AB$75,SUM($S$83:AB$83)*$K$59*$K$74,0)</f>
        <v>0</v>
      </c>
      <c r="AC172" s="96">
        <f>IF(AC$3=AC$75,SUM($S$83:AC$83)*$K$59*$K$74,0)</f>
        <v>0</v>
      </c>
      <c r="AD172" s="96">
        <f>IF(AD$3=AD$75,SUM($S$83:AD$83)*$K$59*$K$74,0)</f>
        <v>0</v>
      </c>
      <c r="AE172" s="96">
        <f>IF(AE$3=AE$75,SUM($S$83:AE$83)*$K$59*$K$74,0)</f>
        <v>0</v>
      </c>
      <c r="AF172" s="96">
        <f>IF(AF$3=AF$75,SUM($S$83:AF$83)*$K$59*$K$74,0)</f>
        <v>0</v>
      </c>
      <c r="AG172" s="96">
        <f>IF(AG$3=AG$75,SUM($S$83:AG$83)*$K$59*$K$74,0)</f>
        <v>0</v>
      </c>
      <c r="AH172" s="96">
        <f>IF(AH$3=AH$75,SUM($S$83:AH$83)*$K$59*$K$74,0)</f>
        <v>0</v>
      </c>
      <c r="AI172" s="96">
        <f>IF(AI$3=AI$75,SUM($S$83:AI$83)*$K$59*$K$74,0)</f>
        <v>0</v>
      </c>
      <c r="AJ172" s="96">
        <f>IF(AJ$3=AJ$75,SUM($S$83:AJ$83)*$K$59*$K$74,0)</f>
        <v>0</v>
      </c>
      <c r="AK172" s="96">
        <f>IF(AK$3=AK$75,SUM($S$83:AK$83)*$K$59*$K$74,0)</f>
        <v>0</v>
      </c>
      <c r="AL172" s="96">
        <f>IF(AL$3=AL$75,SUM($S$83:AL$83)*$K$59*$K$74,0)</f>
        <v>0</v>
      </c>
      <c r="AM172" s="96">
        <f>IF(AM$3=AM$75,SUM($S$83:AM$83)*$K$59*$K$74,0)</f>
        <v>0</v>
      </c>
      <c r="AN172" s="96">
        <f>IF(AN$3=AN$75,SUM($S$83:AN$83)*$K$59*$K$74,0)</f>
        <v>0</v>
      </c>
      <c r="AO172" s="96">
        <f>IF(AO$3=AO$75,SUM($S$83:AO$83)*$K$59*$K$74,0)</f>
        <v>0</v>
      </c>
      <c r="AP172" s="96">
        <f>IF(AP$3=AP$75,SUM($S$83:AP$83)*$K$59*$K$74,0)</f>
        <v>0</v>
      </c>
      <c r="AQ172" s="96">
        <f>IF(AQ$3=AQ$75,SUM($S$83:AQ$83)*$K$59*$K$74,0)</f>
        <v>0</v>
      </c>
      <c r="AR172" s="96">
        <f>IF(AR$3=AR$75,SUM($S$83:AR$83)*$K$59*$K$74,0)</f>
        <v>0</v>
      </c>
      <c r="AS172" s="96">
        <f>IF(AS$3=AS$75,SUM($S$83:AS$83)*$K$59*$K$74,0)</f>
        <v>0</v>
      </c>
      <c r="AT172" s="96">
        <f>IF(AT$3=AT$75,SUM($S$83:AT$83)*$K$59*$K$74,0)</f>
        <v>0</v>
      </c>
      <c r="AU172" s="96">
        <f>IF(AU$3=AU$75,SUM($S$83:AU$83)*$K$59*$K$74,0)</f>
        <v>0</v>
      </c>
      <c r="AV172" s="96">
        <f>IF(AV$3=AV$75,SUM($S$83:AV$83)*$K$59*$K$74,0)</f>
        <v>0</v>
      </c>
      <c r="AW172" s="96">
        <f>IF(AW$3=AW$75,SUM($S$83:AW$83)*$K$59*$K$74,0)</f>
        <v>0</v>
      </c>
      <c r="AX172" s="96">
        <f>IF(AX$3=AX$75,SUM($S$83:AX$83)*$K$59*$K$74,0)</f>
        <v>0</v>
      </c>
      <c r="AY172" s="96">
        <f>IF(AY$3=AY$75,SUM($S$83:AY$83)*$K$59*$K$74,0)</f>
        <v>0</v>
      </c>
      <c r="AZ172" s="96">
        <f>IF(AZ$3=AZ$75,SUM($S$83:AZ$83)*$K$59*$K$74,0)</f>
        <v>0</v>
      </c>
      <c r="BA172" s="96">
        <f>IF(BA$3=BA$75,SUM($S$83:BA$83)*$K$59*$K$74,0)</f>
        <v>0</v>
      </c>
      <c r="BB172" s="96">
        <f>IF(BB$3=BB$75,SUM($S$83:BB$83)*$K$59*$K$74,0)</f>
        <v>0</v>
      </c>
      <c r="BC172" s="96">
        <f>IF(BC$3=BC$75,SUM($S$83:BC$83)*$K$59*$K$74,0)</f>
        <v>0</v>
      </c>
      <c r="BD172" s="96">
        <f>IF(BD$3=BD$75,SUM($S$83:BD$83)*$K$59*$K$74,0)</f>
        <v>0</v>
      </c>
      <c r="BE172" s="96">
        <f>IF(BE$3=BE$75,SUM($S$83:BE$83)*$K$59*$K$74,0)</f>
        <v>0</v>
      </c>
      <c r="BF172" s="96">
        <f>IF(BF$3=BF$75,SUM($S$83:BF$83)*$K$59*$K$74,0)</f>
        <v>0</v>
      </c>
      <c r="BG172" s="96">
        <f>IF(BG$3=BG$75,SUM($S$83:BG$83)*$K$59*$K$74,0)</f>
        <v>0</v>
      </c>
      <c r="BH172" s="96">
        <f>IF(BH$3=BH$75,SUM($S$83:BH$83)*$K$59*$K$74,0)</f>
        <v>0</v>
      </c>
      <c r="BI172" s="96">
        <f>IF(BI$3=BI$75,SUM($S$83:BI$83)*$K$59*$K$74,0)</f>
        <v>0</v>
      </c>
      <c r="BJ172" s="96">
        <f>IF(BJ$3=BJ$75,SUM($S$83:BJ$83)*$K$59*$K$74,0)</f>
        <v>0</v>
      </c>
      <c r="BK172" s="96">
        <f>IF(BK$3=BK$75,SUM($S$83:BK$83)*$K$59*$K$74,0)</f>
        <v>0</v>
      </c>
      <c r="BL172" s="96">
        <f>IF(BL$3=BL$75,SUM($S$83:BL$83)*$K$59*$K$74,0)</f>
        <v>0</v>
      </c>
      <c r="BM172" s="96">
        <f>IF(BM$3=BM$75,SUM($S$83:BM$83)*$K$59*$K$74,0)</f>
        <v>0</v>
      </c>
      <c r="BN172" s="96">
        <f>IF(BN$3=BN$75,SUM($S$83:BN$83)*$K$59*$K$74,0)</f>
        <v>0</v>
      </c>
      <c r="BO172" s="96">
        <f>IF(BO$3=BO$75,SUM($S$83:BO$83)*$K$59*$K$74,0)</f>
        <v>0</v>
      </c>
      <c r="BP172" s="96">
        <f>IF(BP$3=BP$75,SUM($S$83:BP$83)*$K$59*$K$74,0)</f>
        <v>0</v>
      </c>
      <c r="BQ172" s="96">
        <f>IF(BQ$3=BQ$75,SUM($S$83:BQ$83)*$K$59*$K$74,0)</f>
        <v>0</v>
      </c>
      <c r="BR172" s="96">
        <f>IF(BR$3=BR$75,SUM($S$83:BR$83)*$K$59*$K$74,0)</f>
        <v>0</v>
      </c>
      <c r="BS172" s="96">
        <f>IF(BS$3=BS$75,SUM($S$83:BS$83)*$K$59*$K$74,0)</f>
        <v>0</v>
      </c>
      <c r="BT172" s="96">
        <f>IF(BT$3=BT$75,SUM($S$83:BT$83)*$K$59*$K$74,0)</f>
        <v>0</v>
      </c>
      <c r="BU172" s="96">
        <f>IF(BU$3=BU$75,SUM($S$83:BU$83)*$K$59*$K$74,0)</f>
        <v>0</v>
      </c>
      <c r="BV172" s="96">
        <f>IF(BV$3=BV$75,SUM($S$83:BV$83)*$K$59*$K$74,0)</f>
        <v>0</v>
      </c>
      <c r="BW172" s="96">
        <f>IF(BW$3=BW$75,SUM($S$83:BW$83)*$K$59*$K$74,0)</f>
        <v>0</v>
      </c>
      <c r="BX172" s="96">
        <f>IF(BX$3=BX$75,SUM($S$83:BX$83)*$K$59*$K$74,0)</f>
        <v>0</v>
      </c>
      <c r="BY172" s="96">
        <f>IF(BY$3=BY$75,SUM($S$83:BY$83)*$K$59*$K$74,0)</f>
        <v>0</v>
      </c>
      <c r="BZ172" s="96">
        <f>IF(BZ$3=BZ$75,SUM($S$83:BZ$83)*$K$59*$K$74,0)</f>
        <v>0</v>
      </c>
      <c r="CA172" s="96">
        <f>IF(CA$3=CA$75,SUM($S$83:CA$83)*$K$59*$K$74,0)</f>
        <v>0</v>
      </c>
      <c r="CB172" s="96">
        <f>IF(CB$3=CB$75,SUM($S$83:CB$83)*$K$59*$K$74,0)</f>
        <v>0</v>
      </c>
      <c r="CC172" s="96">
        <f>IF(CC$3=CC$75,SUM($S$83:CC$83)*$K$59*$K$74,0)</f>
        <v>0</v>
      </c>
      <c r="CD172" s="96">
        <f>IF(CD$3=CD$75,SUM($S$83:CD$83)*$K$59*$K$74,0)</f>
        <v>0</v>
      </c>
      <c r="CE172" s="96">
        <f>IF(CE$3=CE$75,SUM($S$83:CE$83)*$K$59*$K$74,0)</f>
        <v>0</v>
      </c>
      <c r="CF172" s="96">
        <f>IF(CF$3=CF$75,SUM($S$83:CF$83)*$K$59*$K$74,0)</f>
        <v>0</v>
      </c>
      <c r="CG172" s="96">
        <f>IF(CG$3=CG$75,SUM($S$83:CG$83)*$K$59*$K$74,0)</f>
        <v>0</v>
      </c>
      <c r="CH172" s="96">
        <f>IF(CH$3=CH$75,SUM($S$83:CH$83)*$K$59*$K$74,0)</f>
        <v>0</v>
      </c>
      <c r="CI172" s="96">
        <f>IF(CI$3=CI$75,SUM($S$83:CI$83)*$K$59*$K$74,0)</f>
        <v>0</v>
      </c>
      <c r="CJ172" s="96">
        <f>IF(CJ$3=CJ$75,SUM($S$83:CJ$83)*$K$59*$K$74,0)</f>
        <v>0</v>
      </c>
      <c r="CK172" s="96">
        <f>IF(CK$3=CK$75,SUM($S$83:CK$83)*$K$59*$K$74,0)</f>
        <v>0</v>
      </c>
      <c r="CL172" s="96">
        <f>IF(CL$3=CL$75,SUM($S$83:CL$83)*$K$59*$K$74,0)</f>
        <v>0</v>
      </c>
      <c r="CM172" s="96">
        <f>IF(CM$3=CM$75,SUM($S$83:CM$83)*$K$59*$K$74,0)</f>
        <v>0</v>
      </c>
      <c r="CN172" s="96">
        <f>IF(CN$3=CN$75,SUM($S$83:CN$83)*$K$59*$K$74,0)</f>
        <v>0</v>
      </c>
      <c r="CO172" s="96">
        <f>IF(CO$3=CO$75,SUM($S$83:CO$83)*$K$59*$K$74,0)</f>
        <v>0</v>
      </c>
      <c r="CP172" s="96">
        <f>IF(CP$3=CP$75,SUM($S$83:CP$83)*$K$59*$K$74,0)</f>
        <v>0</v>
      </c>
      <c r="CQ172" s="96">
        <f>IF(CQ$3=CQ$75,SUM($S$83:CQ$83)*$K$59*$K$74,0)</f>
        <v>0</v>
      </c>
      <c r="CR172" s="96">
        <f>IF(CR$3=CR$75,SUM($S$83:CR$83)*$K$59*$K$74,0)</f>
        <v>0</v>
      </c>
      <c r="CS172" s="96">
        <f>IF(CS$3=CS$75,SUM($S$83:CS$83)*$K$59*$K$74,0)</f>
        <v>0</v>
      </c>
      <c r="CT172" s="96">
        <f>IF(CT$3=CT$75,SUM($S$83:CT$83)*$K$59*$K$74,0)</f>
        <v>0</v>
      </c>
      <c r="CU172" s="96">
        <f>IF(CU$3=CU$75,SUM($S$83:CU$83)*$K$59*$K$74,0)</f>
        <v>0</v>
      </c>
    </row>
    <row r="173" spans="17:199" x14ac:dyDescent="0.35">
      <c r="Q173" s="103" t="s">
        <v>0</v>
      </c>
      <c r="R173" s="105">
        <f>SUM(T173:CU173)</f>
        <v>0</v>
      </c>
      <c r="S173" s="94"/>
      <c r="T173" s="108">
        <f>SUM(T170:T172)</f>
        <v>0</v>
      </c>
      <c r="U173" s="108">
        <f t="shared" ref="U173:CF173" si="397">SUM(U170:U172)</f>
        <v>0</v>
      </c>
      <c r="V173" s="108">
        <f t="shared" si="397"/>
        <v>0</v>
      </c>
      <c r="W173" s="108">
        <f t="shared" si="397"/>
        <v>0</v>
      </c>
      <c r="X173" s="108">
        <f t="shared" si="397"/>
        <v>0</v>
      </c>
      <c r="Y173" s="108">
        <f t="shared" si="397"/>
        <v>0</v>
      </c>
      <c r="Z173" s="108">
        <f t="shared" si="397"/>
        <v>0</v>
      </c>
      <c r="AA173" s="108">
        <f t="shared" si="397"/>
        <v>0</v>
      </c>
      <c r="AB173" s="108">
        <f t="shared" si="397"/>
        <v>0</v>
      </c>
      <c r="AC173" s="108">
        <f t="shared" si="397"/>
        <v>0</v>
      </c>
      <c r="AD173" s="108">
        <f t="shared" si="397"/>
        <v>0</v>
      </c>
      <c r="AE173" s="108">
        <f t="shared" si="397"/>
        <v>0</v>
      </c>
      <c r="AF173" s="108">
        <f t="shared" si="397"/>
        <v>0</v>
      </c>
      <c r="AG173" s="108">
        <f t="shared" si="397"/>
        <v>0</v>
      </c>
      <c r="AH173" s="108">
        <f t="shared" si="397"/>
        <v>0</v>
      </c>
      <c r="AI173" s="108">
        <f t="shared" si="397"/>
        <v>0</v>
      </c>
      <c r="AJ173" s="108">
        <f t="shared" si="397"/>
        <v>0</v>
      </c>
      <c r="AK173" s="108">
        <f t="shared" si="397"/>
        <v>0</v>
      </c>
      <c r="AL173" s="108">
        <f t="shared" si="397"/>
        <v>0</v>
      </c>
      <c r="AM173" s="108">
        <f t="shared" si="397"/>
        <v>0</v>
      </c>
      <c r="AN173" s="108">
        <f t="shared" si="397"/>
        <v>0</v>
      </c>
      <c r="AO173" s="108">
        <f t="shared" si="397"/>
        <v>0</v>
      </c>
      <c r="AP173" s="108">
        <f t="shared" si="397"/>
        <v>0</v>
      </c>
      <c r="AQ173" s="108">
        <f t="shared" si="397"/>
        <v>0</v>
      </c>
      <c r="AR173" s="108">
        <f t="shared" si="397"/>
        <v>0</v>
      </c>
      <c r="AS173" s="108">
        <f t="shared" si="397"/>
        <v>0</v>
      </c>
      <c r="AT173" s="108">
        <f t="shared" si="397"/>
        <v>0</v>
      </c>
      <c r="AU173" s="108">
        <f t="shared" si="397"/>
        <v>0</v>
      </c>
      <c r="AV173" s="108">
        <f t="shared" si="397"/>
        <v>0</v>
      </c>
      <c r="AW173" s="108">
        <f t="shared" si="397"/>
        <v>0</v>
      </c>
      <c r="AX173" s="108">
        <f t="shared" si="397"/>
        <v>0</v>
      </c>
      <c r="AY173" s="108">
        <f t="shared" si="397"/>
        <v>0</v>
      </c>
      <c r="AZ173" s="108">
        <f t="shared" si="397"/>
        <v>0</v>
      </c>
      <c r="BA173" s="108">
        <f t="shared" si="397"/>
        <v>0</v>
      </c>
      <c r="BB173" s="108">
        <f t="shared" si="397"/>
        <v>0</v>
      </c>
      <c r="BC173" s="108">
        <f t="shared" si="397"/>
        <v>0</v>
      </c>
      <c r="BD173" s="108">
        <f t="shared" si="397"/>
        <v>0</v>
      </c>
      <c r="BE173" s="108">
        <f t="shared" si="397"/>
        <v>0</v>
      </c>
      <c r="BF173" s="108">
        <f t="shared" si="397"/>
        <v>0</v>
      </c>
      <c r="BG173" s="108">
        <f t="shared" si="397"/>
        <v>0</v>
      </c>
      <c r="BH173" s="108">
        <f t="shared" si="397"/>
        <v>0</v>
      </c>
      <c r="BI173" s="108">
        <f t="shared" si="397"/>
        <v>0</v>
      </c>
      <c r="BJ173" s="108">
        <f t="shared" si="397"/>
        <v>0</v>
      </c>
      <c r="BK173" s="108">
        <f t="shared" si="397"/>
        <v>0</v>
      </c>
      <c r="BL173" s="108">
        <f t="shared" si="397"/>
        <v>0</v>
      </c>
      <c r="BM173" s="108">
        <f t="shared" si="397"/>
        <v>0</v>
      </c>
      <c r="BN173" s="108">
        <f t="shared" si="397"/>
        <v>0</v>
      </c>
      <c r="BO173" s="108">
        <f t="shared" si="397"/>
        <v>0</v>
      </c>
      <c r="BP173" s="108">
        <f t="shared" si="397"/>
        <v>0</v>
      </c>
      <c r="BQ173" s="108">
        <f t="shared" si="397"/>
        <v>0</v>
      </c>
      <c r="BR173" s="108">
        <f t="shared" si="397"/>
        <v>0</v>
      </c>
      <c r="BS173" s="108">
        <f t="shared" si="397"/>
        <v>0</v>
      </c>
      <c r="BT173" s="108">
        <f t="shared" si="397"/>
        <v>0</v>
      </c>
      <c r="BU173" s="108">
        <f t="shared" si="397"/>
        <v>0</v>
      </c>
      <c r="BV173" s="108">
        <f t="shared" si="397"/>
        <v>0</v>
      </c>
      <c r="BW173" s="108">
        <f t="shared" si="397"/>
        <v>0</v>
      </c>
      <c r="BX173" s="108">
        <f t="shared" si="397"/>
        <v>0</v>
      </c>
      <c r="BY173" s="108">
        <f t="shared" si="397"/>
        <v>0</v>
      </c>
      <c r="BZ173" s="108">
        <f t="shared" si="397"/>
        <v>0</v>
      </c>
      <c r="CA173" s="108">
        <f t="shared" si="397"/>
        <v>0</v>
      </c>
      <c r="CB173" s="108">
        <f t="shared" si="397"/>
        <v>0</v>
      </c>
      <c r="CC173" s="108">
        <f t="shared" si="397"/>
        <v>0</v>
      </c>
      <c r="CD173" s="108">
        <f t="shared" si="397"/>
        <v>0</v>
      </c>
      <c r="CE173" s="108">
        <f t="shared" si="397"/>
        <v>0</v>
      </c>
      <c r="CF173" s="108">
        <f t="shared" si="397"/>
        <v>0</v>
      </c>
      <c r="CG173" s="108">
        <f t="shared" ref="CG173:CU173" si="398">SUM(CG170:CG172)</f>
        <v>0</v>
      </c>
      <c r="CH173" s="108">
        <f t="shared" si="398"/>
        <v>0</v>
      </c>
      <c r="CI173" s="108">
        <f t="shared" si="398"/>
        <v>0</v>
      </c>
      <c r="CJ173" s="108">
        <f t="shared" si="398"/>
        <v>0</v>
      </c>
      <c r="CK173" s="108">
        <f t="shared" si="398"/>
        <v>0</v>
      </c>
      <c r="CL173" s="108">
        <f t="shared" si="398"/>
        <v>0</v>
      </c>
      <c r="CM173" s="108">
        <f t="shared" si="398"/>
        <v>0</v>
      </c>
      <c r="CN173" s="108">
        <f t="shared" si="398"/>
        <v>0</v>
      </c>
      <c r="CO173" s="108">
        <f t="shared" si="398"/>
        <v>0</v>
      </c>
      <c r="CP173" s="108">
        <f t="shared" si="398"/>
        <v>0</v>
      </c>
      <c r="CQ173" s="108">
        <f t="shared" si="398"/>
        <v>0</v>
      </c>
      <c r="CR173" s="108">
        <f t="shared" si="398"/>
        <v>0</v>
      </c>
      <c r="CS173" s="108">
        <f t="shared" si="398"/>
        <v>0</v>
      </c>
      <c r="CT173" s="108">
        <f t="shared" si="398"/>
        <v>0</v>
      </c>
      <c r="CU173" s="108">
        <f t="shared" si="398"/>
        <v>0</v>
      </c>
    </row>
    <row r="175" spans="17:199" x14ac:dyDescent="0.35">
      <c r="R175" s="105"/>
    </row>
    <row r="176" spans="17:199" x14ac:dyDescent="0.35">
      <c r="Q176" s="26" t="s">
        <v>135</v>
      </c>
      <c r="R176" s="105">
        <f ca="1">SUM(T176:CU176)</f>
        <v>762149250</v>
      </c>
      <c r="S176" s="26"/>
      <c r="T176" s="111">
        <f>SUM(T173,T166,T158,T151,T143,T136,T128,T121,T113,T107,T99,T93)</f>
        <v>0</v>
      </c>
      <c r="U176" s="111">
        <f t="shared" ref="U176:CF176" si="399">SUM(U173,U166,U158,U151,U143,U136,U128,U121,U113,U107,U99,U93)</f>
        <v>0</v>
      </c>
      <c r="V176" s="111">
        <f t="shared" si="399"/>
        <v>0</v>
      </c>
      <c r="W176" s="111">
        <f t="shared" ca="1" si="399"/>
        <v>2735775</v>
      </c>
      <c r="X176" s="111">
        <f t="shared" ca="1" si="399"/>
        <v>2735775</v>
      </c>
      <c r="Y176" s="111">
        <f t="shared" ca="1" si="399"/>
        <v>2735775</v>
      </c>
      <c r="Z176" s="111">
        <f t="shared" ca="1" si="399"/>
        <v>2735775</v>
      </c>
      <c r="AA176" s="111">
        <f t="shared" ca="1" si="399"/>
        <v>2735775</v>
      </c>
      <c r="AB176" s="111">
        <f t="shared" ca="1" si="399"/>
        <v>2735775</v>
      </c>
      <c r="AC176" s="111">
        <f t="shared" ca="1" si="399"/>
        <v>2058750</v>
      </c>
      <c r="AD176" s="111">
        <f t="shared" ca="1" si="399"/>
        <v>2058750</v>
      </c>
      <c r="AE176" s="111">
        <f t="shared" ca="1" si="399"/>
        <v>2058750</v>
      </c>
      <c r="AF176" s="111">
        <f t="shared" ca="1" si="399"/>
        <v>2058750</v>
      </c>
      <c r="AG176" s="111">
        <f t="shared" ca="1" si="399"/>
        <v>24649650</v>
      </c>
      <c r="AH176" s="111">
        <f t="shared" ca="1" si="399"/>
        <v>3088125.0000000005</v>
      </c>
      <c r="AI176" s="111">
        <f t="shared" ca="1" si="399"/>
        <v>3088125.0000000005</v>
      </c>
      <c r="AJ176" s="111">
        <f t="shared" ca="1" si="399"/>
        <v>3088125.0000000005</v>
      </c>
      <c r="AK176" s="111">
        <f t="shared" ca="1" si="399"/>
        <v>3088125.0000000005</v>
      </c>
      <c r="AL176" s="111">
        <f t="shared" ca="1" si="399"/>
        <v>3088125.0000000005</v>
      </c>
      <c r="AM176" s="111">
        <f t="shared" ca="1" si="399"/>
        <v>3088125.0000000005</v>
      </c>
      <c r="AN176" s="111">
        <f t="shared" ca="1" si="399"/>
        <v>3088125.0000000005</v>
      </c>
      <c r="AO176" s="111">
        <f t="shared" ca="1" si="399"/>
        <v>3088125.0000000005</v>
      </c>
      <c r="AP176" s="111">
        <f t="shared" ca="1" si="399"/>
        <v>396895950</v>
      </c>
      <c r="AQ176" s="111">
        <f t="shared" ca="1" si="399"/>
        <v>41606999.999999993</v>
      </c>
      <c r="AR176" s="111">
        <f t="shared" ca="1" si="399"/>
        <v>41606999.999999993</v>
      </c>
      <c r="AS176" s="111">
        <f t="shared" ca="1" si="399"/>
        <v>41606999.999999993</v>
      </c>
      <c r="AT176" s="111">
        <f t="shared" ca="1" si="399"/>
        <v>41606999.999999993</v>
      </c>
      <c r="AU176" s="111">
        <f t="shared" ca="1" si="399"/>
        <v>41606999.999999993</v>
      </c>
      <c r="AV176" s="111">
        <f t="shared" ca="1" si="399"/>
        <v>41606999.999999993</v>
      </c>
      <c r="AW176" s="111">
        <f t="shared" ca="1" si="399"/>
        <v>41606999.999999993</v>
      </c>
      <c r="AX176" s="111">
        <f t="shared" si="399"/>
        <v>0</v>
      </c>
      <c r="AY176" s="111">
        <f t="shared" si="399"/>
        <v>0</v>
      </c>
      <c r="AZ176" s="111">
        <f t="shared" si="399"/>
        <v>0</v>
      </c>
      <c r="BA176" s="111">
        <f t="shared" si="399"/>
        <v>0</v>
      </c>
      <c r="BB176" s="111">
        <f t="shared" si="399"/>
        <v>0</v>
      </c>
      <c r="BC176" s="111">
        <f t="shared" si="399"/>
        <v>0</v>
      </c>
      <c r="BD176" s="111">
        <f t="shared" si="399"/>
        <v>0</v>
      </c>
      <c r="BE176" s="111">
        <f t="shared" si="399"/>
        <v>0</v>
      </c>
      <c r="BF176" s="111">
        <f t="shared" si="399"/>
        <v>0</v>
      </c>
      <c r="BG176" s="111">
        <f t="shared" si="399"/>
        <v>0</v>
      </c>
      <c r="BH176" s="111">
        <f t="shared" si="399"/>
        <v>0</v>
      </c>
      <c r="BI176" s="111">
        <f t="shared" si="399"/>
        <v>0</v>
      </c>
      <c r="BJ176" s="111">
        <f t="shared" si="399"/>
        <v>0</v>
      </c>
      <c r="BK176" s="111">
        <f t="shared" si="399"/>
        <v>0</v>
      </c>
      <c r="BL176" s="111">
        <f t="shared" si="399"/>
        <v>0</v>
      </c>
      <c r="BM176" s="111">
        <f t="shared" si="399"/>
        <v>0</v>
      </c>
      <c r="BN176" s="111">
        <f t="shared" si="399"/>
        <v>0</v>
      </c>
      <c r="BO176" s="111">
        <f t="shared" si="399"/>
        <v>0</v>
      </c>
      <c r="BP176" s="111">
        <f t="shared" si="399"/>
        <v>0</v>
      </c>
      <c r="BQ176" s="111">
        <f t="shared" si="399"/>
        <v>0</v>
      </c>
      <c r="BR176" s="111">
        <f t="shared" si="399"/>
        <v>0</v>
      </c>
      <c r="BS176" s="111">
        <f t="shared" si="399"/>
        <v>0</v>
      </c>
      <c r="BT176" s="111">
        <f t="shared" si="399"/>
        <v>0</v>
      </c>
      <c r="BU176" s="111">
        <f t="shared" si="399"/>
        <v>0</v>
      </c>
      <c r="BV176" s="111">
        <f t="shared" si="399"/>
        <v>0</v>
      </c>
      <c r="BW176" s="111">
        <f t="shared" si="399"/>
        <v>0</v>
      </c>
      <c r="BX176" s="111">
        <f t="shared" si="399"/>
        <v>0</v>
      </c>
      <c r="BY176" s="111">
        <f t="shared" si="399"/>
        <v>0</v>
      </c>
      <c r="BZ176" s="111">
        <f t="shared" si="399"/>
        <v>0</v>
      </c>
      <c r="CA176" s="111">
        <f t="shared" si="399"/>
        <v>0</v>
      </c>
      <c r="CB176" s="111">
        <f t="shared" si="399"/>
        <v>0</v>
      </c>
      <c r="CC176" s="111">
        <f t="shared" si="399"/>
        <v>0</v>
      </c>
      <c r="CD176" s="111">
        <f t="shared" si="399"/>
        <v>0</v>
      </c>
      <c r="CE176" s="111">
        <f t="shared" si="399"/>
        <v>0</v>
      </c>
      <c r="CF176" s="111">
        <f t="shared" si="399"/>
        <v>0</v>
      </c>
      <c r="CG176" s="111">
        <f t="shared" ref="CG176:CU176" si="400">SUM(CG173,CG166,CG158,CG151,CG143,CG136,CG128,CG121,CG113,CG107,CG99,CG93)</f>
        <v>0</v>
      </c>
      <c r="CH176" s="111">
        <f t="shared" si="400"/>
        <v>0</v>
      </c>
      <c r="CI176" s="111">
        <f t="shared" si="400"/>
        <v>0</v>
      </c>
      <c r="CJ176" s="111">
        <f t="shared" si="400"/>
        <v>0</v>
      </c>
      <c r="CK176" s="111">
        <f t="shared" si="400"/>
        <v>0</v>
      </c>
      <c r="CL176" s="111">
        <f t="shared" si="400"/>
        <v>0</v>
      </c>
      <c r="CM176" s="111">
        <f t="shared" si="400"/>
        <v>0</v>
      </c>
      <c r="CN176" s="111">
        <f t="shared" si="400"/>
        <v>0</v>
      </c>
      <c r="CO176" s="111">
        <f t="shared" si="400"/>
        <v>0</v>
      </c>
      <c r="CP176" s="111">
        <f t="shared" si="400"/>
        <v>0</v>
      </c>
      <c r="CQ176" s="111">
        <f t="shared" si="400"/>
        <v>0</v>
      </c>
      <c r="CR176" s="111">
        <f t="shared" si="400"/>
        <v>0</v>
      </c>
      <c r="CS176" s="111">
        <f t="shared" si="400"/>
        <v>0</v>
      </c>
      <c r="CT176" s="111">
        <f t="shared" si="400"/>
        <v>0</v>
      </c>
      <c r="CU176" s="111">
        <f t="shared" si="400"/>
        <v>0</v>
      </c>
    </row>
    <row r="181" spans="101:199" x14ac:dyDescent="0.35">
      <c r="CW181" s="94"/>
      <c r="CX181" s="94"/>
      <c r="CY181" s="94"/>
      <c r="CZ181" s="94"/>
      <c r="DA181" s="94"/>
      <c r="DB181" s="94"/>
      <c r="DC181" s="94"/>
      <c r="DD181" s="94"/>
      <c r="DE181" s="94"/>
      <c r="DF181" s="94"/>
      <c r="DG181" s="94"/>
      <c r="DH181" s="94"/>
      <c r="DI181" s="94"/>
      <c r="DJ181" s="94"/>
      <c r="DK181" s="94"/>
      <c r="DL181" s="94"/>
      <c r="DM181" s="94"/>
      <c r="DN181" s="94"/>
      <c r="DO181" s="94"/>
      <c r="DP181" s="94"/>
      <c r="DQ181" s="94"/>
      <c r="DR181" s="94"/>
      <c r="DS181" s="94"/>
      <c r="DT181" s="94"/>
      <c r="DU181" s="94"/>
      <c r="DV181" s="94"/>
      <c r="DW181" s="94"/>
      <c r="DX181" s="94"/>
      <c r="DY181" s="94"/>
      <c r="DZ181" s="94"/>
      <c r="EA181" s="94"/>
      <c r="EB181" s="94"/>
      <c r="EC181" s="94"/>
      <c r="ED181" s="94"/>
      <c r="EE181" s="94"/>
      <c r="EF181" s="94"/>
      <c r="EG181" s="94"/>
      <c r="EH181" s="94"/>
      <c r="EI181" s="94"/>
      <c r="EJ181" s="94"/>
      <c r="EK181" s="94"/>
      <c r="EL181" s="94"/>
      <c r="EM181" s="94"/>
      <c r="EN181" s="94"/>
      <c r="EO181" s="94"/>
      <c r="EP181" s="94"/>
      <c r="EQ181" s="94"/>
      <c r="ER181" s="94"/>
      <c r="ES181" s="94"/>
      <c r="ET181" s="94"/>
      <c r="EU181" s="94"/>
      <c r="EV181" s="94"/>
      <c r="EW181" s="94"/>
      <c r="EX181" s="94"/>
      <c r="EY181" s="94"/>
      <c r="EZ181" s="94"/>
      <c r="FA181" s="94"/>
      <c r="FB181" s="94"/>
      <c r="FC181" s="94"/>
      <c r="FD181" s="94"/>
      <c r="FE181" s="94"/>
      <c r="FF181" s="94"/>
      <c r="FG181" s="94"/>
      <c r="FH181" s="94"/>
      <c r="FI181" s="94"/>
      <c r="FJ181" s="94"/>
      <c r="FK181" s="94"/>
      <c r="FL181" s="94"/>
      <c r="FM181" s="94"/>
      <c r="FN181" s="94"/>
      <c r="FO181" s="94"/>
      <c r="FP181" s="94"/>
      <c r="FQ181" s="94"/>
      <c r="FR181" s="94"/>
      <c r="FS181" s="94"/>
      <c r="FT181" s="94"/>
      <c r="FU181" s="94"/>
      <c r="FV181" s="94"/>
      <c r="FW181" s="94"/>
      <c r="FX181" s="94"/>
      <c r="FY181" s="94"/>
      <c r="FZ181" s="94"/>
      <c r="GA181" s="94"/>
      <c r="GB181" s="94"/>
      <c r="GC181" s="94"/>
      <c r="GD181" s="94"/>
      <c r="GE181" s="94"/>
      <c r="GF181" s="94"/>
      <c r="GG181" s="94"/>
      <c r="GH181" s="94"/>
      <c r="GI181" s="94"/>
      <c r="GJ181" s="94"/>
      <c r="GK181" s="94"/>
      <c r="GL181" s="94"/>
      <c r="GM181" s="94"/>
      <c r="GN181" s="94"/>
      <c r="GO181" s="94"/>
      <c r="GP181" s="94"/>
      <c r="GQ181" s="94"/>
    </row>
    <row r="182" spans="101:199" x14ac:dyDescent="0.35">
      <c r="CW182" s="94"/>
      <c r="CX182" s="94"/>
      <c r="CY182" s="94"/>
      <c r="CZ182" s="94"/>
      <c r="DA182" s="94"/>
      <c r="DB182" s="94"/>
      <c r="DC182" s="94"/>
      <c r="DD182" s="94"/>
      <c r="DE182" s="94"/>
      <c r="DF182" s="94"/>
      <c r="DG182" s="94"/>
      <c r="DH182" s="94"/>
      <c r="DI182" s="94"/>
      <c r="DJ182" s="94"/>
      <c r="DK182" s="94"/>
      <c r="DL182" s="94"/>
      <c r="DM182" s="94"/>
      <c r="DN182" s="94"/>
      <c r="DO182" s="94"/>
      <c r="DP182" s="94"/>
      <c r="DQ182" s="94"/>
      <c r="DR182" s="94"/>
      <c r="DS182" s="94"/>
      <c r="DT182" s="94"/>
      <c r="DU182" s="94"/>
      <c r="DV182" s="94"/>
      <c r="DW182" s="94"/>
      <c r="DX182" s="94"/>
      <c r="DY182" s="94"/>
      <c r="DZ182" s="94"/>
      <c r="EA182" s="94"/>
      <c r="EB182" s="94"/>
      <c r="EC182" s="94"/>
      <c r="ED182" s="94"/>
      <c r="EE182" s="94"/>
      <c r="EF182" s="94"/>
      <c r="EG182" s="94"/>
      <c r="EH182" s="94"/>
      <c r="EI182" s="94"/>
      <c r="EJ182" s="94"/>
      <c r="EK182" s="94"/>
      <c r="EL182" s="94"/>
      <c r="EM182" s="94"/>
      <c r="EN182" s="94"/>
      <c r="EO182" s="94"/>
      <c r="EP182" s="94"/>
      <c r="EQ182" s="94"/>
      <c r="ER182" s="94"/>
      <c r="ES182" s="94"/>
      <c r="ET182" s="94"/>
      <c r="EU182" s="94"/>
      <c r="EV182" s="94"/>
      <c r="EW182" s="94"/>
      <c r="EX182" s="94"/>
      <c r="EY182" s="94"/>
      <c r="EZ182" s="94"/>
      <c r="FA182" s="94"/>
      <c r="FB182" s="94"/>
      <c r="FC182" s="94"/>
      <c r="FD182" s="94"/>
      <c r="FE182" s="94"/>
      <c r="FF182" s="94"/>
      <c r="FG182" s="94"/>
      <c r="FH182" s="94"/>
      <c r="FI182" s="94"/>
      <c r="FJ182" s="94"/>
      <c r="FK182" s="94"/>
      <c r="FL182" s="94"/>
      <c r="FM182" s="94"/>
      <c r="FN182" s="94"/>
      <c r="FO182" s="94"/>
      <c r="FP182" s="94"/>
      <c r="FQ182" s="94"/>
      <c r="FR182" s="94"/>
      <c r="FS182" s="94"/>
      <c r="FT182" s="94"/>
      <c r="FU182" s="94"/>
      <c r="FV182" s="94"/>
      <c r="FW182" s="94"/>
      <c r="FX182" s="94"/>
      <c r="FY182" s="94"/>
      <c r="FZ182" s="94"/>
      <c r="GA182" s="94"/>
      <c r="GB182" s="94"/>
      <c r="GC182" s="94"/>
      <c r="GD182" s="94"/>
      <c r="GE182" s="94"/>
      <c r="GF182" s="94"/>
      <c r="GG182" s="94"/>
      <c r="GH182" s="94"/>
      <c r="GI182" s="94"/>
      <c r="GJ182" s="94"/>
      <c r="GK182" s="94"/>
      <c r="GL182" s="94"/>
      <c r="GM182" s="94"/>
      <c r="GN182" s="94"/>
      <c r="GO182" s="94"/>
      <c r="GP182" s="94"/>
      <c r="GQ182" s="94"/>
    </row>
    <row r="183" spans="101:199" x14ac:dyDescent="0.35">
      <c r="CW183" s="109"/>
      <c r="CX183" s="109"/>
      <c r="CY183" s="109"/>
      <c r="CZ183" s="109"/>
      <c r="DA183" s="109"/>
      <c r="DB183" s="109"/>
      <c r="DC183" s="109"/>
      <c r="DD183" s="109"/>
      <c r="DE183" s="109"/>
      <c r="DF183" s="109"/>
      <c r="DG183" s="109"/>
      <c r="DH183" s="109"/>
      <c r="DI183" s="109"/>
      <c r="DJ183" s="109"/>
      <c r="DK183" s="109"/>
      <c r="DL183" s="109"/>
      <c r="DM183" s="109"/>
      <c r="DN183" s="109"/>
      <c r="DO183" s="109"/>
      <c r="DP183" s="109"/>
      <c r="DQ183" s="109"/>
      <c r="DR183" s="109"/>
      <c r="DS183" s="109"/>
      <c r="DT183" s="109"/>
      <c r="DU183" s="109"/>
      <c r="DV183" s="109"/>
      <c r="DW183" s="109"/>
      <c r="DX183" s="109"/>
      <c r="DY183" s="109"/>
      <c r="DZ183" s="109"/>
      <c r="EA183" s="109"/>
      <c r="EB183" s="109"/>
      <c r="EC183" s="109"/>
      <c r="ED183" s="109"/>
      <c r="EE183" s="109"/>
      <c r="EF183" s="109"/>
      <c r="EG183" s="109"/>
      <c r="EH183" s="109"/>
      <c r="EI183" s="109"/>
      <c r="EJ183" s="109"/>
      <c r="EK183" s="109"/>
      <c r="EL183" s="109"/>
      <c r="EM183" s="109"/>
      <c r="EN183" s="109"/>
      <c r="EO183" s="109"/>
      <c r="EP183" s="109"/>
      <c r="EQ183" s="109"/>
      <c r="ER183" s="109"/>
      <c r="ES183" s="109"/>
      <c r="ET183" s="109"/>
      <c r="EU183" s="109"/>
      <c r="EV183" s="109"/>
      <c r="EW183" s="109"/>
      <c r="EX183" s="109"/>
      <c r="EY183" s="109"/>
      <c r="EZ183" s="109"/>
      <c r="FA183" s="109"/>
      <c r="FB183" s="109"/>
      <c r="FC183" s="109"/>
      <c r="FD183" s="109"/>
      <c r="FE183" s="109"/>
      <c r="FF183" s="109"/>
      <c r="FG183" s="109"/>
      <c r="FH183" s="109"/>
      <c r="FI183" s="109"/>
      <c r="FJ183" s="109"/>
      <c r="FK183" s="109"/>
      <c r="FL183" s="109"/>
      <c r="FM183" s="109"/>
      <c r="FN183" s="109"/>
      <c r="FO183" s="109"/>
      <c r="FP183" s="109"/>
      <c r="FQ183" s="109"/>
      <c r="FR183" s="109"/>
      <c r="FS183" s="109"/>
      <c r="FT183" s="109"/>
      <c r="FU183" s="109"/>
      <c r="FV183" s="109"/>
      <c r="FW183" s="109"/>
      <c r="FX183" s="109"/>
      <c r="FY183" s="109"/>
      <c r="FZ183" s="109"/>
      <c r="GA183" s="109"/>
      <c r="GB183" s="109"/>
      <c r="GC183" s="109"/>
      <c r="GD183" s="109"/>
      <c r="GE183" s="109"/>
      <c r="GF183" s="109"/>
      <c r="GG183" s="109"/>
      <c r="GH183" s="109"/>
      <c r="GI183" s="109"/>
      <c r="GJ183" s="109"/>
      <c r="GK183" s="109"/>
      <c r="GL183" s="109"/>
      <c r="GM183" s="109"/>
      <c r="GN183" s="109"/>
      <c r="GO183" s="109"/>
      <c r="GP183" s="109"/>
      <c r="GQ183" s="109"/>
    </row>
    <row r="184" spans="101:199" x14ac:dyDescent="0.35">
      <c r="CW184" s="109"/>
      <c r="CX184" s="109"/>
      <c r="CY184" s="109"/>
      <c r="CZ184" s="109"/>
      <c r="DA184" s="109"/>
      <c r="DB184" s="109"/>
      <c r="DC184" s="109"/>
      <c r="DD184" s="109"/>
      <c r="DE184" s="109"/>
      <c r="DF184" s="109"/>
      <c r="DG184" s="109"/>
      <c r="DH184" s="109"/>
      <c r="DI184" s="109"/>
      <c r="DJ184" s="109"/>
      <c r="DK184" s="109"/>
      <c r="DL184" s="109"/>
      <c r="DM184" s="109"/>
      <c r="DN184" s="109"/>
      <c r="DO184" s="109"/>
      <c r="DP184" s="109"/>
      <c r="DQ184" s="109"/>
      <c r="DR184" s="109"/>
      <c r="DS184" s="109"/>
      <c r="DT184" s="109"/>
      <c r="DU184" s="109"/>
      <c r="DV184" s="109"/>
      <c r="DW184" s="109"/>
      <c r="DX184" s="109"/>
      <c r="DY184" s="109"/>
      <c r="DZ184" s="109"/>
      <c r="EA184" s="109"/>
      <c r="EB184" s="109"/>
      <c r="EC184" s="109"/>
      <c r="ED184" s="109"/>
      <c r="EE184" s="109"/>
      <c r="EF184" s="109"/>
      <c r="EG184" s="109"/>
      <c r="EH184" s="109"/>
      <c r="EI184" s="109"/>
      <c r="EJ184" s="109"/>
      <c r="EK184" s="109"/>
      <c r="EL184" s="109"/>
      <c r="EM184" s="109"/>
      <c r="EN184" s="109"/>
      <c r="EO184" s="109"/>
      <c r="EP184" s="109"/>
      <c r="EQ184" s="109"/>
      <c r="ER184" s="109"/>
      <c r="ES184" s="109"/>
      <c r="ET184" s="109"/>
      <c r="EU184" s="109"/>
      <c r="EV184" s="109"/>
      <c r="EW184" s="109"/>
      <c r="EX184" s="109"/>
      <c r="EY184" s="109"/>
      <c r="EZ184" s="109"/>
      <c r="FA184" s="109"/>
      <c r="FB184" s="109"/>
      <c r="FC184" s="109"/>
      <c r="FD184" s="109"/>
      <c r="FE184" s="109"/>
      <c r="FF184" s="109"/>
      <c r="FG184" s="109"/>
      <c r="FH184" s="109"/>
      <c r="FI184" s="109"/>
      <c r="FJ184" s="109"/>
      <c r="FK184" s="109"/>
      <c r="FL184" s="109"/>
      <c r="FM184" s="109"/>
      <c r="FN184" s="109"/>
      <c r="FO184" s="109"/>
      <c r="FP184" s="109"/>
      <c r="FQ184" s="109"/>
      <c r="FR184" s="109"/>
      <c r="FS184" s="109"/>
      <c r="FT184" s="109"/>
      <c r="FU184" s="109"/>
      <c r="FV184" s="109"/>
      <c r="FW184" s="109"/>
      <c r="FX184" s="109"/>
      <c r="FY184" s="109"/>
      <c r="FZ184" s="109"/>
      <c r="GA184" s="109"/>
      <c r="GB184" s="109"/>
      <c r="GC184" s="109"/>
      <c r="GD184" s="109"/>
      <c r="GE184" s="109"/>
      <c r="GF184" s="109"/>
      <c r="GG184" s="109"/>
      <c r="GH184" s="109"/>
      <c r="GI184" s="109"/>
      <c r="GJ184" s="109"/>
      <c r="GK184" s="109"/>
      <c r="GL184" s="109"/>
      <c r="GM184" s="109"/>
      <c r="GN184" s="109"/>
      <c r="GO184" s="109"/>
      <c r="GP184" s="109"/>
      <c r="GQ184" s="109"/>
    </row>
    <row r="185" spans="101:199" x14ac:dyDescent="0.35">
      <c r="CW185" s="109"/>
      <c r="CX185" s="109"/>
      <c r="CY185" s="109"/>
      <c r="CZ185" s="109"/>
      <c r="DA185" s="109"/>
      <c r="DB185" s="109"/>
      <c r="DC185" s="109"/>
      <c r="DD185" s="109"/>
      <c r="DE185" s="109"/>
      <c r="DF185" s="109"/>
      <c r="DG185" s="109"/>
      <c r="DH185" s="109"/>
      <c r="DI185" s="109"/>
      <c r="DJ185" s="109"/>
      <c r="DK185" s="109"/>
      <c r="DL185" s="109"/>
      <c r="DM185" s="109"/>
      <c r="DN185" s="109"/>
      <c r="DO185" s="109"/>
      <c r="DP185" s="109"/>
      <c r="DQ185" s="109"/>
      <c r="DR185" s="109"/>
      <c r="DS185" s="109"/>
      <c r="DT185" s="109"/>
      <c r="DU185" s="109"/>
      <c r="DV185" s="109"/>
      <c r="DW185" s="109"/>
      <c r="DX185" s="109"/>
      <c r="DY185" s="109"/>
      <c r="DZ185" s="109"/>
      <c r="EA185" s="109"/>
      <c r="EB185" s="109"/>
      <c r="EC185" s="109"/>
      <c r="ED185" s="109"/>
      <c r="EE185" s="109"/>
      <c r="EF185" s="109"/>
      <c r="EG185" s="109"/>
      <c r="EH185" s="109"/>
      <c r="EI185" s="109"/>
      <c r="EJ185" s="109"/>
      <c r="EK185" s="109"/>
      <c r="EL185" s="109"/>
      <c r="EM185" s="109"/>
      <c r="EN185" s="109"/>
      <c r="EO185" s="109"/>
      <c r="EP185" s="109"/>
      <c r="EQ185" s="109"/>
      <c r="ER185" s="109"/>
      <c r="ES185" s="109"/>
      <c r="ET185" s="109"/>
      <c r="EU185" s="109"/>
      <c r="EV185" s="109"/>
      <c r="EW185" s="109"/>
      <c r="EX185" s="109"/>
      <c r="EY185" s="109"/>
      <c r="EZ185" s="109"/>
      <c r="FA185" s="109"/>
      <c r="FB185" s="109"/>
      <c r="FC185" s="109"/>
      <c r="FD185" s="109"/>
      <c r="FE185" s="109"/>
      <c r="FF185" s="109"/>
      <c r="FG185" s="109"/>
      <c r="FH185" s="109"/>
      <c r="FI185" s="109"/>
      <c r="FJ185" s="109"/>
      <c r="FK185" s="109"/>
      <c r="FL185" s="109"/>
      <c r="FM185" s="109"/>
      <c r="FN185" s="109"/>
      <c r="FO185" s="109"/>
      <c r="FP185" s="109"/>
      <c r="FQ185" s="109"/>
      <c r="FR185" s="109"/>
      <c r="FS185" s="109"/>
      <c r="FT185" s="109"/>
      <c r="FU185" s="109"/>
      <c r="FV185" s="109"/>
      <c r="FW185" s="109"/>
      <c r="FX185" s="109"/>
      <c r="FY185" s="109"/>
      <c r="FZ185" s="109"/>
      <c r="GA185" s="109"/>
      <c r="GB185" s="109"/>
      <c r="GC185" s="109"/>
      <c r="GD185" s="109"/>
      <c r="GE185" s="109"/>
      <c r="GF185" s="109"/>
      <c r="GG185" s="109"/>
      <c r="GH185" s="109"/>
      <c r="GI185" s="109"/>
      <c r="GJ185" s="109"/>
      <c r="GK185" s="109"/>
      <c r="GL185" s="109"/>
      <c r="GM185" s="109"/>
      <c r="GN185" s="109"/>
      <c r="GO185" s="109"/>
      <c r="GP185" s="109"/>
      <c r="GQ185" s="109"/>
    </row>
    <row r="186" spans="101:199" x14ac:dyDescent="0.35">
      <c r="CW186" s="109"/>
      <c r="CX186" s="109"/>
      <c r="CY186" s="109"/>
      <c r="CZ186" s="109"/>
      <c r="DA186" s="109"/>
      <c r="DB186" s="109"/>
      <c r="DC186" s="109"/>
      <c r="DD186" s="109"/>
      <c r="DE186" s="109"/>
      <c r="DF186" s="109"/>
      <c r="DG186" s="109"/>
      <c r="DH186" s="109"/>
      <c r="DI186" s="109"/>
      <c r="DJ186" s="109"/>
      <c r="DK186" s="109"/>
      <c r="DL186" s="109"/>
      <c r="DM186" s="109"/>
      <c r="DN186" s="109"/>
      <c r="DO186" s="109"/>
      <c r="DP186" s="109"/>
      <c r="DQ186" s="109"/>
      <c r="DR186" s="109"/>
      <c r="DS186" s="109"/>
      <c r="DT186" s="109"/>
      <c r="DU186" s="109"/>
      <c r="DV186" s="109"/>
      <c r="DW186" s="109"/>
      <c r="DX186" s="109"/>
      <c r="DY186" s="109"/>
      <c r="DZ186" s="109"/>
      <c r="EA186" s="109"/>
      <c r="EB186" s="109"/>
      <c r="EC186" s="109"/>
      <c r="ED186" s="109"/>
      <c r="EE186" s="109"/>
      <c r="EF186" s="109"/>
      <c r="EG186" s="109"/>
      <c r="EH186" s="109"/>
      <c r="EI186" s="109"/>
      <c r="EJ186" s="109"/>
      <c r="EK186" s="109"/>
      <c r="EL186" s="109"/>
      <c r="EM186" s="109"/>
      <c r="EN186" s="109"/>
      <c r="EO186" s="109"/>
      <c r="EP186" s="109"/>
      <c r="EQ186" s="109"/>
      <c r="ER186" s="109"/>
      <c r="ES186" s="109"/>
      <c r="ET186" s="109"/>
      <c r="EU186" s="109"/>
      <c r="EV186" s="109"/>
      <c r="EW186" s="109"/>
      <c r="EX186" s="109"/>
      <c r="EY186" s="109"/>
      <c r="EZ186" s="109"/>
      <c r="FA186" s="109"/>
      <c r="FB186" s="109"/>
      <c r="FC186" s="109"/>
      <c r="FD186" s="109"/>
      <c r="FE186" s="109"/>
      <c r="FF186" s="109"/>
      <c r="FG186" s="109"/>
      <c r="FH186" s="109"/>
      <c r="FI186" s="109"/>
      <c r="FJ186" s="109"/>
      <c r="FK186" s="109"/>
      <c r="FL186" s="109"/>
      <c r="FM186" s="109"/>
      <c r="FN186" s="109"/>
      <c r="FO186" s="109"/>
      <c r="FP186" s="109"/>
      <c r="FQ186" s="109"/>
      <c r="FR186" s="109"/>
      <c r="FS186" s="109"/>
      <c r="FT186" s="109"/>
      <c r="FU186" s="109"/>
      <c r="FV186" s="109"/>
      <c r="FW186" s="109"/>
      <c r="FX186" s="109"/>
      <c r="FY186" s="109"/>
      <c r="FZ186" s="109"/>
      <c r="GA186" s="109"/>
      <c r="GB186" s="109"/>
      <c r="GC186" s="109"/>
      <c r="GD186" s="109"/>
      <c r="GE186" s="109"/>
      <c r="GF186" s="109"/>
      <c r="GG186" s="109"/>
      <c r="GH186" s="109"/>
      <c r="GI186" s="109"/>
      <c r="GJ186" s="109"/>
      <c r="GK186" s="109"/>
      <c r="GL186" s="109"/>
      <c r="GM186" s="109"/>
      <c r="GN186" s="109"/>
      <c r="GO186" s="109"/>
      <c r="GP186" s="109"/>
      <c r="GQ186" s="109"/>
    </row>
    <row r="187" spans="101:199" x14ac:dyDescent="0.35">
      <c r="CW187" s="110"/>
      <c r="CX187" s="110"/>
      <c r="CY187" s="110"/>
      <c r="CZ187" s="110"/>
      <c r="DA187" s="110"/>
      <c r="DB187" s="110"/>
      <c r="DC187" s="110"/>
      <c r="DD187" s="110"/>
      <c r="DE187" s="110"/>
      <c r="DF187" s="110"/>
      <c r="DG187" s="110"/>
      <c r="DH187" s="110"/>
      <c r="DI187" s="110"/>
      <c r="DJ187" s="110"/>
      <c r="DK187" s="110"/>
      <c r="DL187" s="110"/>
      <c r="DM187" s="110"/>
      <c r="DN187" s="110"/>
      <c r="DO187" s="110"/>
      <c r="DP187" s="110"/>
      <c r="DQ187" s="110"/>
      <c r="DR187" s="110"/>
      <c r="DS187" s="110"/>
      <c r="DT187" s="110"/>
      <c r="DU187" s="110"/>
      <c r="DV187" s="110"/>
      <c r="DW187" s="110"/>
      <c r="DX187" s="110"/>
      <c r="DY187" s="110"/>
      <c r="DZ187" s="110"/>
      <c r="EA187" s="110"/>
      <c r="EB187" s="110"/>
      <c r="EC187" s="110"/>
      <c r="ED187" s="110"/>
      <c r="EE187" s="110"/>
      <c r="EF187" s="110"/>
      <c r="EG187" s="110"/>
      <c r="EH187" s="110"/>
      <c r="EI187" s="110"/>
      <c r="EJ187" s="110"/>
      <c r="EK187" s="110"/>
      <c r="EL187" s="110"/>
      <c r="EM187" s="110"/>
      <c r="EN187" s="110"/>
      <c r="EO187" s="110"/>
      <c r="EP187" s="110"/>
      <c r="EQ187" s="110"/>
      <c r="ER187" s="110"/>
      <c r="ES187" s="110"/>
      <c r="ET187" s="110"/>
      <c r="EU187" s="110"/>
      <c r="EV187" s="110"/>
      <c r="EW187" s="110"/>
      <c r="EX187" s="110"/>
      <c r="EY187" s="110"/>
      <c r="EZ187" s="110"/>
      <c r="FA187" s="110"/>
      <c r="FB187" s="110"/>
      <c r="FC187" s="110"/>
      <c r="FD187" s="110"/>
      <c r="FE187" s="110"/>
      <c r="FF187" s="110"/>
      <c r="FG187" s="110"/>
      <c r="FH187" s="110"/>
      <c r="FI187" s="110"/>
      <c r="FJ187" s="110"/>
      <c r="FK187" s="110"/>
      <c r="FL187" s="110"/>
      <c r="FM187" s="110"/>
      <c r="FN187" s="110"/>
      <c r="FO187" s="110"/>
      <c r="FP187" s="110"/>
      <c r="FQ187" s="110"/>
      <c r="FR187" s="110"/>
      <c r="FS187" s="110"/>
      <c r="FT187" s="110"/>
      <c r="FU187" s="110"/>
      <c r="FV187" s="110"/>
      <c r="FW187" s="110"/>
      <c r="FX187" s="110"/>
      <c r="FY187" s="110"/>
      <c r="FZ187" s="110"/>
      <c r="GA187" s="110"/>
      <c r="GB187" s="110"/>
      <c r="GC187" s="110"/>
      <c r="GD187" s="110"/>
      <c r="GE187" s="110"/>
      <c r="GF187" s="110"/>
      <c r="GG187" s="110"/>
      <c r="GH187" s="110"/>
      <c r="GI187" s="110"/>
      <c r="GJ187" s="110"/>
      <c r="GK187" s="110"/>
      <c r="GL187" s="110"/>
      <c r="GM187" s="110"/>
      <c r="GN187" s="110"/>
      <c r="GO187" s="110"/>
      <c r="GP187" s="110"/>
      <c r="GQ187" s="110"/>
    </row>
    <row r="188" spans="101:199" x14ac:dyDescent="0.35">
      <c r="CW188" s="95"/>
      <c r="CX188" s="95"/>
      <c r="CY188" s="95"/>
      <c r="CZ188" s="95"/>
      <c r="DA188" s="95"/>
      <c r="DB188" s="95"/>
      <c r="DC188" s="95"/>
      <c r="DD188" s="95"/>
      <c r="DE188" s="95"/>
      <c r="DF188" s="95"/>
      <c r="DG188" s="95"/>
      <c r="DH188" s="95"/>
      <c r="DI188" s="95"/>
      <c r="DJ188" s="95"/>
      <c r="DK188" s="95"/>
      <c r="DL188" s="95"/>
      <c r="DM188" s="95"/>
      <c r="DN188" s="95"/>
      <c r="DO188" s="95"/>
      <c r="DP188" s="95"/>
      <c r="DQ188" s="95"/>
      <c r="DR188" s="95"/>
      <c r="DS188" s="95"/>
      <c r="DT188" s="95"/>
      <c r="DU188" s="95"/>
      <c r="DV188" s="95"/>
      <c r="DW188" s="95"/>
      <c r="DX188" s="95"/>
      <c r="DY188" s="95"/>
      <c r="DZ188" s="95"/>
      <c r="EA188" s="95"/>
      <c r="EB188" s="95"/>
      <c r="EC188" s="95"/>
      <c r="ED188" s="95"/>
      <c r="EE188" s="95"/>
      <c r="EF188" s="95"/>
      <c r="EG188" s="95"/>
      <c r="EH188" s="95"/>
      <c r="EI188" s="95"/>
      <c r="EJ188" s="95"/>
      <c r="EK188" s="95"/>
      <c r="EL188" s="95"/>
      <c r="EM188" s="95"/>
      <c r="EN188" s="95"/>
      <c r="EO188" s="95"/>
      <c r="EP188" s="95"/>
      <c r="EQ188" s="95"/>
      <c r="ER188" s="95"/>
      <c r="ES188" s="95"/>
      <c r="ET188" s="95"/>
      <c r="EU188" s="95"/>
      <c r="EV188" s="95"/>
      <c r="EW188" s="95"/>
      <c r="EX188" s="95"/>
      <c r="EY188" s="95"/>
      <c r="EZ188" s="95"/>
      <c r="FA188" s="95"/>
      <c r="FB188" s="95"/>
      <c r="FC188" s="95"/>
      <c r="FD188" s="95"/>
      <c r="FE188" s="95"/>
      <c r="FF188" s="95"/>
      <c r="FG188" s="95"/>
      <c r="FH188" s="95"/>
      <c r="FI188" s="95"/>
      <c r="FJ188" s="95"/>
      <c r="FK188" s="95"/>
      <c r="FL188" s="95"/>
      <c r="FM188" s="95"/>
      <c r="FN188" s="95"/>
      <c r="FO188" s="95"/>
      <c r="FP188" s="95"/>
      <c r="FQ188" s="95"/>
      <c r="FR188" s="95"/>
      <c r="FS188" s="95"/>
      <c r="FT188" s="95"/>
      <c r="FU188" s="95"/>
      <c r="FV188" s="95"/>
      <c r="FW188" s="95"/>
      <c r="FX188" s="95"/>
      <c r="FY188" s="95"/>
      <c r="FZ188" s="95"/>
      <c r="GA188" s="95"/>
      <c r="GB188" s="95"/>
      <c r="GC188" s="95"/>
      <c r="GD188" s="95"/>
      <c r="GE188" s="95"/>
      <c r="GF188" s="95"/>
      <c r="GG188" s="95"/>
      <c r="GH188" s="95"/>
      <c r="GI188" s="95"/>
      <c r="GJ188" s="95"/>
      <c r="GK188" s="95"/>
      <c r="GL188" s="95"/>
      <c r="GM188" s="95"/>
      <c r="GN188" s="95"/>
      <c r="GO188" s="95"/>
      <c r="GP188" s="95"/>
      <c r="GQ188" s="95"/>
    </row>
    <row r="189" spans="101:199" x14ac:dyDescent="0.35">
      <c r="CW189" s="95"/>
      <c r="CX189" s="95"/>
      <c r="CY189" s="95"/>
      <c r="CZ189" s="95"/>
      <c r="DA189" s="95"/>
      <c r="DB189" s="95"/>
      <c r="DC189" s="95"/>
      <c r="DD189" s="95"/>
      <c r="DE189" s="95"/>
      <c r="DF189" s="95"/>
      <c r="DG189" s="95"/>
      <c r="DH189" s="95"/>
      <c r="DI189" s="95"/>
      <c r="DJ189" s="95"/>
      <c r="DK189" s="95"/>
      <c r="DL189" s="95"/>
      <c r="DM189" s="95"/>
      <c r="DN189" s="95"/>
      <c r="DO189" s="95"/>
      <c r="DP189" s="95"/>
      <c r="DQ189" s="95"/>
      <c r="DR189" s="95"/>
      <c r="DS189" s="95"/>
      <c r="DT189" s="95"/>
      <c r="DU189" s="95"/>
      <c r="DV189" s="95"/>
      <c r="DW189" s="95"/>
      <c r="DX189" s="95"/>
      <c r="DY189" s="95"/>
      <c r="DZ189" s="95"/>
      <c r="EA189" s="95"/>
      <c r="EB189" s="95"/>
      <c r="EC189" s="95"/>
      <c r="ED189" s="95"/>
      <c r="EE189" s="95"/>
      <c r="EF189" s="95"/>
      <c r="EG189" s="95"/>
      <c r="EH189" s="95"/>
      <c r="EI189" s="95"/>
      <c r="EJ189" s="95"/>
      <c r="EK189" s="95"/>
      <c r="EL189" s="95"/>
      <c r="EM189" s="95"/>
      <c r="EN189" s="95"/>
      <c r="EO189" s="95"/>
      <c r="EP189" s="95"/>
      <c r="EQ189" s="95"/>
      <c r="ER189" s="95"/>
      <c r="ES189" s="95"/>
      <c r="ET189" s="95"/>
      <c r="EU189" s="95"/>
      <c r="EV189" s="95"/>
      <c r="EW189" s="95"/>
      <c r="EX189" s="95"/>
      <c r="EY189" s="95"/>
      <c r="EZ189" s="95"/>
      <c r="FA189" s="95"/>
      <c r="FB189" s="95"/>
      <c r="FC189" s="95"/>
      <c r="FD189" s="95"/>
      <c r="FE189" s="95"/>
      <c r="FF189" s="95"/>
      <c r="FG189" s="95"/>
      <c r="FH189" s="95"/>
      <c r="FI189" s="95"/>
      <c r="FJ189" s="95"/>
      <c r="FK189" s="95"/>
      <c r="FL189" s="95"/>
      <c r="FM189" s="95"/>
      <c r="FN189" s="95"/>
      <c r="FO189" s="95"/>
      <c r="FP189" s="95"/>
      <c r="FQ189" s="95"/>
      <c r="FR189" s="95"/>
      <c r="FS189" s="95"/>
      <c r="FT189" s="95"/>
      <c r="FU189" s="95"/>
      <c r="FV189" s="95"/>
      <c r="FW189" s="95"/>
      <c r="FX189" s="95"/>
      <c r="FY189" s="95"/>
      <c r="FZ189" s="95"/>
      <c r="GA189" s="95"/>
      <c r="GB189" s="95"/>
      <c r="GC189" s="95"/>
      <c r="GD189" s="95"/>
      <c r="GE189" s="95"/>
      <c r="GF189" s="95"/>
      <c r="GG189" s="95"/>
      <c r="GH189" s="95"/>
      <c r="GI189" s="95"/>
      <c r="GJ189" s="95"/>
      <c r="GK189" s="95"/>
      <c r="GL189" s="95"/>
      <c r="GM189" s="95"/>
      <c r="GN189" s="95"/>
      <c r="GO189" s="95"/>
      <c r="GP189" s="95"/>
      <c r="GQ189" s="95"/>
    </row>
    <row r="190" spans="101:199" x14ac:dyDescent="0.35">
      <c r="CW190" s="95"/>
      <c r="CX190" s="95"/>
      <c r="CY190" s="95"/>
      <c r="CZ190" s="95"/>
      <c r="DA190" s="95"/>
      <c r="DB190" s="95"/>
      <c r="DC190" s="95"/>
      <c r="DD190" s="95"/>
      <c r="DE190" s="95"/>
      <c r="DF190" s="95"/>
      <c r="DG190" s="95"/>
      <c r="DH190" s="95"/>
      <c r="DI190" s="95"/>
      <c r="DJ190" s="95"/>
      <c r="DK190" s="95"/>
      <c r="DL190" s="95"/>
      <c r="DM190" s="95"/>
      <c r="DN190" s="95"/>
      <c r="DO190" s="95"/>
      <c r="DP190" s="95"/>
      <c r="DQ190" s="95"/>
      <c r="DR190" s="95"/>
      <c r="DS190" s="95"/>
      <c r="DT190" s="95"/>
      <c r="DU190" s="95"/>
      <c r="DV190" s="95"/>
      <c r="DW190" s="95"/>
      <c r="DX190" s="95"/>
      <c r="DY190" s="95"/>
      <c r="DZ190" s="95"/>
      <c r="EA190" s="95"/>
      <c r="EB190" s="95"/>
      <c r="EC190" s="95"/>
      <c r="ED190" s="95"/>
      <c r="EE190" s="95"/>
      <c r="EF190" s="95"/>
      <c r="EG190" s="95"/>
      <c r="EH190" s="95"/>
      <c r="EI190" s="95"/>
      <c r="EJ190" s="95"/>
      <c r="EK190" s="95"/>
      <c r="EL190" s="95"/>
      <c r="EM190" s="95"/>
      <c r="EN190" s="95"/>
      <c r="EO190" s="95"/>
      <c r="EP190" s="95"/>
      <c r="EQ190" s="95"/>
      <c r="ER190" s="95"/>
      <c r="ES190" s="95"/>
      <c r="ET190" s="95"/>
      <c r="EU190" s="95"/>
      <c r="EV190" s="95"/>
      <c r="EW190" s="95"/>
      <c r="EX190" s="95"/>
      <c r="EY190" s="95"/>
      <c r="EZ190" s="95"/>
      <c r="FA190" s="95"/>
      <c r="FB190" s="95"/>
      <c r="FC190" s="95"/>
      <c r="FD190" s="95"/>
      <c r="FE190" s="95"/>
      <c r="FF190" s="95"/>
      <c r="FG190" s="95"/>
      <c r="FH190" s="95"/>
      <c r="FI190" s="95"/>
      <c r="FJ190" s="95"/>
      <c r="FK190" s="95"/>
      <c r="FL190" s="95"/>
      <c r="FM190" s="95"/>
      <c r="FN190" s="95"/>
      <c r="FO190" s="95"/>
      <c r="FP190" s="95"/>
      <c r="FQ190" s="95"/>
      <c r="FR190" s="95"/>
      <c r="FS190" s="95"/>
      <c r="FT190" s="95"/>
      <c r="FU190" s="95"/>
      <c r="FV190" s="95"/>
      <c r="FW190" s="95"/>
      <c r="FX190" s="95"/>
      <c r="FY190" s="95"/>
      <c r="FZ190" s="95"/>
      <c r="GA190" s="95"/>
      <c r="GB190" s="95"/>
      <c r="GC190" s="95"/>
      <c r="GD190" s="95"/>
      <c r="GE190" s="95"/>
      <c r="GF190" s="95"/>
      <c r="GG190" s="95"/>
      <c r="GH190" s="95"/>
      <c r="GI190" s="95"/>
      <c r="GJ190" s="95"/>
      <c r="GK190" s="95"/>
      <c r="GL190" s="95"/>
      <c r="GM190" s="95"/>
      <c r="GN190" s="95"/>
      <c r="GO190" s="95"/>
      <c r="GP190" s="95"/>
      <c r="GQ190" s="95"/>
    </row>
    <row r="191" spans="101:199" x14ac:dyDescent="0.35">
      <c r="CW191" s="109"/>
      <c r="CX191" s="109"/>
      <c r="CY191" s="109"/>
      <c r="CZ191" s="109"/>
      <c r="DA191" s="109"/>
      <c r="DB191" s="109"/>
      <c r="DC191" s="109"/>
      <c r="DD191" s="109"/>
      <c r="DE191" s="109"/>
      <c r="DF191" s="109"/>
      <c r="DG191" s="109"/>
      <c r="DH191" s="109"/>
      <c r="DI191" s="109"/>
      <c r="DJ191" s="109"/>
      <c r="DK191" s="109"/>
      <c r="DL191" s="109"/>
      <c r="DM191" s="109"/>
      <c r="DN191" s="109"/>
      <c r="DO191" s="109"/>
      <c r="DP191" s="109"/>
      <c r="DQ191" s="109"/>
      <c r="DR191" s="109"/>
      <c r="DS191" s="109"/>
      <c r="DT191" s="109"/>
      <c r="DU191" s="109"/>
      <c r="DV191" s="109"/>
      <c r="DW191" s="109"/>
      <c r="DX191" s="109"/>
      <c r="DY191" s="109"/>
      <c r="DZ191" s="109"/>
      <c r="EA191" s="109"/>
      <c r="EB191" s="109"/>
      <c r="EC191" s="109"/>
      <c r="ED191" s="109"/>
      <c r="EE191" s="109"/>
      <c r="EF191" s="109"/>
      <c r="EG191" s="109"/>
      <c r="EH191" s="109"/>
      <c r="EI191" s="109"/>
      <c r="EJ191" s="109"/>
      <c r="EK191" s="109"/>
      <c r="EL191" s="109"/>
      <c r="EM191" s="109"/>
      <c r="EN191" s="109"/>
      <c r="EO191" s="109"/>
      <c r="EP191" s="109"/>
      <c r="EQ191" s="109"/>
      <c r="ER191" s="109"/>
      <c r="ES191" s="109"/>
      <c r="ET191" s="109"/>
      <c r="EU191" s="109"/>
      <c r="EV191" s="109"/>
      <c r="EW191" s="109"/>
      <c r="EX191" s="109"/>
      <c r="EY191" s="109"/>
      <c r="EZ191" s="109"/>
      <c r="FA191" s="109"/>
      <c r="FB191" s="109"/>
      <c r="FC191" s="109"/>
      <c r="FD191" s="109"/>
      <c r="FE191" s="109"/>
      <c r="FF191" s="109"/>
      <c r="FG191" s="109"/>
      <c r="FH191" s="109"/>
      <c r="FI191" s="109"/>
      <c r="FJ191" s="109"/>
      <c r="FK191" s="109"/>
      <c r="FL191" s="109"/>
      <c r="FM191" s="109"/>
      <c r="FN191" s="109"/>
      <c r="FO191" s="109"/>
      <c r="FP191" s="109"/>
      <c r="FQ191" s="109"/>
      <c r="FR191" s="109"/>
      <c r="FS191" s="109"/>
      <c r="FT191" s="109"/>
      <c r="FU191" s="109"/>
      <c r="FV191" s="109"/>
      <c r="FW191" s="109"/>
      <c r="FX191" s="109"/>
      <c r="FY191" s="109"/>
      <c r="FZ191" s="109"/>
      <c r="GA191" s="109"/>
      <c r="GB191" s="109"/>
      <c r="GC191" s="109"/>
      <c r="GD191" s="109"/>
      <c r="GE191" s="109"/>
      <c r="GF191" s="109"/>
      <c r="GG191" s="109"/>
      <c r="GH191" s="109"/>
      <c r="GI191" s="109"/>
      <c r="GJ191" s="109"/>
      <c r="GK191" s="109"/>
      <c r="GL191" s="109"/>
      <c r="GM191" s="109"/>
      <c r="GN191" s="109"/>
      <c r="GO191" s="109"/>
      <c r="GP191" s="109"/>
      <c r="GQ191" s="109"/>
    </row>
    <row r="192" spans="101:199" x14ac:dyDescent="0.35">
      <c r="CW192" s="109"/>
      <c r="CX192" s="109"/>
      <c r="CY192" s="109"/>
      <c r="CZ192" s="109"/>
      <c r="DA192" s="109"/>
      <c r="DB192" s="109"/>
      <c r="DC192" s="109"/>
      <c r="DD192" s="109"/>
      <c r="DE192" s="109"/>
      <c r="DF192" s="109"/>
      <c r="DG192" s="109"/>
      <c r="DH192" s="109"/>
      <c r="DI192" s="109"/>
      <c r="DJ192" s="109"/>
      <c r="DK192" s="109"/>
      <c r="DL192" s="109"/>
      <c r="DM192" s="109"/>
      <c r="DN192" s="109"/>
      <c r="DO192" s="109"/>
      <c r="DP192" s="109"/>
      <c r="DQ192" s="109"/>
      <c r="DR192" s="109"/>
      <c r="DS192" s="109"/>
      <c r="DT192" s="109"/>
      <c r="DU192" s="109"/>
      <c r="DV192" s="109"/>
      <c r="DW192" s="109"/>
      <c r="DX192" s="109"/>
      <c r="DY192" s="109"/>
      <c r="DZ192" s="109"/>
      <c r="EA192" s="109"/>
      <c r="EB192" s="109"/>
      <c r="EC192" s="109"/>
      <c r="ED192" s="109"/>
      <c r="EE192" s="109"/>
      <c r="EF192" s="109"/>
      <c r="EG192" s="109"/>
      <c r="EH192" s="109"/>
      <c r="EI192" s="109"/>
      <c r="EJ192" s="109"/>
      <c r="EK192" s="109"/>
      <c r="EL192" s="109"/>
      <c r="EM192" s="109"/>
      <c r="EN192" s="109"/>
      <c r="EO192" s="109"/>
      <c r="EP192" s="109"/>
      <c r="EQ192" s="109"/>
      <c r="ER192" s="109"/>
      <c r="ES192" s="109"/>
      <c r="ET192" s="109"/>
      <c r="EU192" s="109"/>
      <c r="EV192" s="109"/>
      <c r="EW192" s="109"/>
      <c r="EX192" s="109"/>
      <c r="EY192" s="109"/>
      <c r="EZ192" s="109"/>
      <c r="FA192" s="109"/>
      <c r="FB192" s="109"/>
      <c r="FC192" s="109"/>
      <c r="FD192" s="109"/>
      <c r="FE192" s="109"/>
      <c r="FF192" s="109"/>
      <c r="FG192" s="109"/>
      <c r="FH192" s="109"/>
      <c r="FI192" s="109"/>
      <c r="FJ192" s="109"/>
      <c r="FK192" s="109"/>
      <c r="FL192" s="109"/>
      <c r="FM192" s="109"/>
      <c r="FN192" s="109"/>
      <c r="FO192" s="109"/>
      <c r="FP192" s="109"/>
      <c r="FQ192" s="109"/>
      <c r="FR192" s="109"/>
      <c r="FS192" s="109"/>
      <c r="FT192" s="109"/>
      <c r="FU192" s="109"/>
      <c r="FV192" s="109"/>
      <c r="FW192" s="109"/>
      <c r="FX192" s="109"/>
      <c r="FY192" s="109"/>
      <c r="FZ192" s="109"/>
      <c r="GA192" s="109"/>
      <c r="GB192" s="109"/>
      <c r="GC192" s="109"/>
      <c r="GD192" s="109"/>
      <c r="GE192" s="109"/>
      <c r="GF192" s="109"/>
      <c r="GG192" s="109"/>
      <c r="GH192" s="109"/>
      <c r="GI192" s="109"/>
      <c r="GJ192" s="109"/>
      <c r="GK192" s="109"/>
      <c r="GL192" s="109"/>
      <c r="GM192" s="109"/>
      <c r="GN192" s="109"/>
      <c r="GO192" s="109"/>
      <c r="GP192" s="109"/>
      <c r="GQ192" s="109"/>
    </row>
    <row r="193" spans="101:199" x14ac:dyDescent="0.35">
      <c r="CW193" s="109"/>
      <c r="CX193" s="109"/>
      <c r="CY193" s="109"/>
      <c r="CZ193" s="109"/>
      <c r="DA193" s="109"/>
      <c r="DB193" s="109"/>
      <c r="DC193" s="109"/>
      <c r="DD193" s="109"/>
      <c r="DE193" s="109"/>
      <c r="DF193" s="109"/>
      <c r="DG193" s="109"/>
      <c r="DH193" s="109"/>
      <c r="DI193" s="109"/>
      <c r="DJ193" s="109"/>
      <c r="DK193" s="109"/>
      <c r="DL193" s="109"/>
      <c r="DM193" s="109"/>
      <c r="DN193" s="109"/>
      <c r="DO193" s="109"/>
      <c r="DP193" s="109"/>
      <c r="DQ193" s="109"/>
      <c r="DR193" s="109"/>
      <c r="DS193" s="109"/>
      <c r="DT193" s="109"/>
      <c r="DU193" s="109"/>
      <c r="DV193" s="109"/>
      <c r="DW193" s="109"/>
      <c r="DX193" s="109"/>
      <c r="DY193" s="109"/>
      <c r="DZ193" s="109"/>
      <c r="EA193" s="109"/>
      <c r="EB193" s="109"/>
      <c r="EC193" s="109"/>
      <c r="ED193" s="109"/>
      <c r="EE193" s="109"/>
      <c r="EF193" s="109"/>
      <c r="EG193" s="109"/>
      <c r="EH193" s="109"/>
      <c r="EI193" s="109"/>
      <c r="EJ193" s="109"/>
      <c r="EK193" s="109"/>
      <c r="EL193" s="109"/>
      <c r="EM193" s="109"/>
      <c r="EN193" s="109"/>
      <c r="EO193" s="109"/>
      <c r="EP193" s="109"/>
      <c r="EQ193" s="109"/>
      <c r="ER193" s="109"/>
      <c r="ES193" s="109"/>
      <c r="ET193" s="109"/>
      <c r="EU193" s="109"/>
      <c r="EV193" s="109"/>
      <c r="EW193" s="109"/>
      <c r="EX193" s="109"/>
      <c r="EY193" s="109"/>
      <c r="EZ193" s="109"/>
      <c r="FA193" s="109"/>
      <c r="FB193" s="109"/>
      <c r="FC193" s="109"/>
      <c r="FD193" s="109"/>
      <c r="FE193" s="109"/>
      <c r="FF193" s="109"/>
      <c r="FG193" s="109"/>
      <c r="FH193" s="109"/>
      <c r="FI193" s="109"/>
      <c r="FJ193" s="109"/>
      <c r="FK193" s="109"/>
      <c r="FL193" s="109"/>
      <c r="FM193" s="109"/>
      <c r="FN193" s="109"/>
      <c r="FO193" s="109"/>
      <c r="FP193" s="109"/>
      <c r="FQ193" s="109"/>
      <c r="FR193" s="109"/>
      <c r="FS193" s="109"/>
      <c r="FT193" s="109"/>
      <c r="FU193" s="109"/>
      <c r="FV193" s="109"/>
      <c r="FW193" s="109"/>
      <c r="FX193" s="109"/>
      <c r="FY193" s="109"/>
      <c r="FZ193" s="109"/>
      <c r="GA193" s="109"/>
      <c r="GB193" s="109"/>
      <c r="GC193" s="109"/>
      <c r="GD193" s="109"/>
      <c r="GE193" s="109"/>
      <c r="GF193" s="109"/>
      <c r="GG193" s="109"/>
      <c r="GH193" s="109"/>
      <c r="GI193" s="109"/>
      <c r="GJ193" s="109"/>
      <c r="GK193" s="109"/>
      <c r="GL193" s="109"/>
      <c r="GM193" s="109"/>
      <c r="GN193" s="109"/>
      <c r="GO193" s="109"/>
      <c r="GP193" s="109"/>
      <c r="GQ193" s="109"/>
    </row>
    <row r="194" spans="101:199" x14ac:dyDescent="0.35">
      <c r="CW194" s="110"/>
      <c r="CX194" s="110"/>
      <c r="CY194" s="110"/>
      <c r="CZ194" s="110"/>
      <c r="DA194" s="110"/>
      <c r="DB194" s="110"/>
      <c r="DC194" s="110"/>
      <c r="DD194" s="110"/>
      <c r="DE194" s="110"/>
      <c r="DF194" s="110"/>
      <c r="DG194" s="110"/>
      <c r="DH194" s="110"/>
      <c r="DI194" s="110"/>
      <c r="DJ194" s="110"/>
      <c r="DK194" s="110"/>
      <c r="DL194" s="110"/>
      <c r="DM194" s="110"/>
      <c r="DN194" s="110"/>
      <c r="DO194" s="110"/>
      <c r="DP194" s="110"/>
      <c r="DQ194" s="110"/>
      <c r="DR194" s="110"/>
      <c r="DS194" s="110"/>
      <c r="DT194" s="110"/>
      <c r="DU194" s="110"/>
      <c r="DV194" s="110"/>
      <c r="DW194" s="110"/>
      <c r="DX194" s="110"/>
      <c r="DY194" s="110"/>
      <c r="DZ194" s="110"/>
      <c r="EA194" s="110"/>
      <c r="EB194" s="110"/>
      <c r="EC194" s="110"/>
      <c r="ED194" s="110"/>
      <c r="EE194" s="110"/>
      <c r="EF194" s="110"/>
      <c r="EG194" s="110"/>
      <c r="EH194" s="110"/>
      <c r="EI194" s="110"/>
      <c r="EJ194" s="110"/>
      <c r="EK194" s="110"/>
      <c r="EL194" s="110"/>
      <c r="EM194" s="110"/>
      <c r="EN194" s="110"/>
      <c r="EO194" s="110"/>
      <c r="EP194" s="110"/>
      <c r="EQ194" s="110"/>
      <c r="ER194" s="110"/>
      <c r="ES194" s="110"/>
      <c r="ET194" s="110"/>
      <c r="EU194" s="110"/>
      <c r="EV194" s="110"/>
      <c r="EW194" s="110"/>
      <c r="EX194" s="110"/>
      <c r="EY194" s="110"/>
      <c r="EZ194" s="110"/>
      <c r="FA194" s="110"/>
      <c r="FB194" s="110"/>
      <c r="FC194" s="110"/>
      <c r="FD194" s="110"/>
      <c r="FE194" s="110"/>
      <c r="FF194" s="110"/>
      <c r="FG194" s="110"/>
      <c r="FH194" s="110"/>
      <c r="FI194" s="110"/>
      <c r="FJ194" s="110"/>
      <c r="FK194" s="110"/>
      <c r="FL194" s="110"/>
      <c r="FM194" s="110"/>
      <c r="FN194" s="110"/>
      <c r="FO194" s="110"/>
      <c r="FP194" s="110"/>
      <c r="FQ194" s="110"/>
      <c r="FR194" s="110"/>
      <c r="FS194" s="110"/>
      <c r="FT194" s="110"/>
      <c r="FU194" s="110"/>
      <c r="FV194" s="110"/>
      <c r="FW194" s="110"/>
      <c r="FX194" s="110"/>
      <c r="FY194" s="110"/>
      <c r="FZ194" s="110"/>
      <c r="GA194" s="110"/>
      <c r="GB194" s="110"/>
      <c r="GC194" s="110"/>
      <c r="GD194" s="110"/>
      <c r="GE194" s="110"/>
      <c r="GF194" s="110"/>
      <c r="GG194" s="110"/>
      <c r="GH194" s="110"/>
      <c r="GI194" s="110"/>
      <c r="GJ194" s="110"/>
      <c r="GK194" s="110"/>
      <c r="GL194" s="110"/>
      <c r="GM194" s="110"/>
      <c r="GN194" s="110"/>
      <c r="GO194" s="110"/>
      <c r="GP194" s="110"/>
      <c r="GQ194" s="1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Assumptions</vt:lpstr>
      <vt:lpstr>Market Research</vt:lpstr>
      <vt:lpstr>Model</vt:lpstr>
      <vt:lpstr>SQFTtoSM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</dc:creator>
  <cp:lastModifiedBy>Windows User</cp:lastModifiedBy>
  <cp:lastPrinted>2019-09-11T15:42:39Z</cp:lastPrinted>
  <dcterms:created xsi:type="dcterms:W3CDTF">2019-05-06T08:19:15Z</dcterms:created>
  <dcterms:modified xsi:type="dcterms:W3CDTF">2019-09-12T05:41:25Z</dcterms:modified>
</cp:coreProperties>
</file>